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externalLinks/externalLink1.xml" ContentType="application/vnd.openxmlformats-officedocument.spreadsheetml.externalLink+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07"/>
  <workbookPr codeName="ThisWorkbook"/>
  <mc:AlternateContent xmlns:mc="http://schemas.openxmlformats.org/markup-compatibility/2006">
    <mc:Choice Requires="x15">
      <x15ac:absPath xmlns:x15ac="http://schemas.microsoft.com/office/spreadsheetml/2010/11/ac" url="https://fosis.sharepoint.com/ATE/Doc Programticos/CONVOCATORIA 2020/INSTRUMENTOS/"/>
    </mc:Choice>
  </mc:AlternateContent>
  <xr:revisionPtr revIDLastSave="266" documentId="13_ncr:40009_{A00364A2-16A0-447C-B283-8939F4662D4F}" xr6:coauthVersionLast="45" xr6:coauthVersionMax="45" xr10:uidLastSave="{032DD2A1-F1E8-4DFB-8A18-D93E37AE52AE}"/>
  <bookViews>
    <workbookView xWindow="828" yWindow="-108" windowWidth="22320" windowHeight="13176" tabRatio="880" firstSheet="24" activeTab="24" xr2:uid="{00000000-000D-0000-FFFF-FFFF00000000}"/>
  </bookViews>
  <sheets>
    <sheet name="Criterios generales" sheetId="454" r:id="rId1"/>
    <sheet name="Resumen Propuesta" sheetId="472" r:id="rId2"/>
    <sheet name="R(1)" sheetId="449" r:id="rId3"/>
    <sheet name="R(2)" sheetId="473" r:id="rId4"/>
    <sheet name="R(3)" sheetId="474" r:id="rId5"/>
    <sheet name="R(4)" sheetId="475" r:id="rId6"/>
    <sheet name="R(5)" sheetId="476" r:id="rId7"/>
    <sheet name="R(6)" sheetId="477" r:id="rId8"/>
    <sheet name="R(7)" sheetId="478" r:id="rId9"/>
    <sheet name="R(8)" sheetId="479" r:id="rId10"/>
    <sheet name="R(9)" sheetId="480" r:id="rId11"/>
    <sheet name="R(10)" sheetId="481" r:id="rId12"/>
    <sheet name="R(11)" sheetId="482" r:id="rId13"/>
    <sheet name="R(12)" sheetId="483" r:id="rId14"/>
    <sheet name="R(13)" sheetId="484" r:id="rId15"/>
    <sheet name="R(14)" sheetId="485" r:id="rId16"/>
    <sheet name="R(15)" sheetId="486" r:id="rId17"/>
    <sheet name="R(16)" sheetId="487" r:id="rId18"/>
    <sheet name="R(17)" sheetId="488" r:id="rId19"/>
    <sheet name="R(18)" sheetId="489" r:id="rId20"/>
    <sheet name="R(19)" sheetId="490" r:id="rId21"/>
    <sheet name="R(20)" sheetId="491" r:id="rId22"/>
    <sheet name="rechazos" sheetId="452" state="hidden" r:id="rId23"/>
    <sheet name="Síntesis Encuesta" sheetId="72" r:id="rId24"/>
    <sheet name="Informe Recepción Final" sheetId="448" r:id="rId25"/>
  </sheets>
  <externalReferences>
    <externalReference r:id="rId26"/>
  </externalReferences>
  <definedNames>
    <definedName name="_xlnm._FilterDatabase" localSheetId="0" hidden="1">'Criterios generales'!$B$4:$F$65</definedName>
    <definedName name="_xlnm.Print_Area" localSheetId="0">'Criterios generales'!$A$1:$G$66</definedName>
    <definedName name="_xlnm.Print_Area" localSheetId="24">'Informe Recepción Final'!$B$1:$Z$160</definedName>
    <definedName name="_xlnm.Print_Area" localSheetId="2">'R(1)'!$A$1:$V$73</definedName>
    <definedName name="_xlnm.Print_Area" localSheetId="11">'R(10)'!$A$1:$V$73</definedName>
    <definedName name="_xlnm.Print_Area" localSheetId="12">'R(11)'!$A$1:$V$73</definedName>
    <definedName name="_xlnm.Print_Area" localSheetId="13">'R(12)'!$A$1:$V$73</definedName>
    <definedName name="_xlnm.Print_Area" localSheetId="14">'R(13)'!$A$1:$V$73</definedName>
    <definedName name="_xlnm.Print_Area" localSheetId="15">'R(14)'!$A$1:$V$73</definedName>
    <definedName name="_xlnm.Print_Area" localSheetId="16">'R(15)'!$A$1:$V$73</definedName>
    <definedName name="_xlnm.Print_Area" localSheetId="17">'R(16)'!$A$1:$V$73</definedName>
    <definedName name="_xlnm.Print_Area" localSheetId="18">'R(17)'!$A$1:$V$73</definedName>
    <definedName name="_xlnm.Print_Area" localSheetId="19">'R(18)'!$A$1:$V$73</definedName>
    <definedName name="_xlnm.Print_Area" localSheetId="20">'R(19)'!$A$1:$V$73</definedName>
    <definedName name="_xlnm.Print_Area" localSheetId="3">'R(2)'!$A$1:$V$73</definedName>
    <definedName name="_xlnm.Print_Area" localSheetId="21">'R(20)'!$A$1:$V$73</definedName>
    <definedName name="_xlnm.Print_Area" localSheetId="4">'R(3)'!$A$1:$V$73</definedName>
    <definedName name="_xlnm.Print_Area" localSheetId="5">'R(4)'!$A$1:$V$73</definedName>
    <definedName name="_xlnm.Print_Area" localSheetId="6">'R(5)'!$A$1:$V$73</definedName>
    <definedName name="_xlnm.Print_Area" localSheetId="7">'R(6)'!$A$1:$V$73</definedName>
    <definedName name="_xlnm.Print_Area" localSheetId="8">'R(7)'!$A$1:$V$73</definedName>
    <definedName name="_xlnm.Print_Area" localSheetId="9">'R(8)'!$A$1:$V$73</definedName>
    <definedName name="_xlnm.Print_Area" localSheetId="10">'R(9)'!$A$1:$V$73</definedName>
    <definedName name="_xlnm.Print_Area" localSheetId="22">rechazos!$A$1:$Y$199</definedName>
    <definedName name="_xlnm.Print_Area" localSheetId="1">'Resumen Propuesta'!$A$3:$AG$34</definedName>
    <definedName name="_xlnm.Print_Area" localSheetId="23">'Síntesis Encuesta'!$A$1:$N$34</definedName>
    <definedName name="Cumplidos_9_Region_Agosto_05">#REF!</definedName>
    <definedName name="dd" localSheetId="1">'Resumen Propuesta'!$A$8:$E$19</definedName>
    <definedName name="Total" localSheetId="1">#REF!</definedName>
    <definedName name="Total">'[1]Listado Materiales'!$A$7:$Y$3898</definedName>
  </definedNames>
  <calcPr calcId="191028" calcCompleted="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19" i="448" l="1"/>
  <c r="F117" i="448"/>
  <c r="H117" i="448"/>
  <c r="J117" i="448"/>
  <c r="L117" i="448"/>
  <c r="N117" i="448"/>
  <c r="P117" i="448"/>
  <c r="R117" i="448"/>
  <c r="T117" i="448"/>
  <c r="V117" i="448"/>
  <c r="X117" i="448"/>
  <c r="V114" i="448"/>
  <c r="V115" i="448"/>
  <c r="V116" i="448"/>
  <c r="V113" i="448"/>
  <c r="R114" i="448"/>
  <c r="R115" i="448"/>
  <c r="R116" i="448"/>
  <c r="R113" i="448"/>
  <c r="N114" i="448"/>
  <c r="N115" i="448"/>
  <c r="N116" i="448"/>
  <c r="N113" i="448"/>
  <c r="J114" i="448"/>
  <c r="J115" i="448"/>
  <c r="J116" i="448"/>
  <c r="F114" i="448"/>
  <c r="F115" i="448"/>
  <c r="F116" i="448"/>
  <c r="F113" i="448"/>
  <c r="J113" i="448"/>
  <c r="D114" i="448"/>
  <c r="D115" i="448"/>
  <c r="D116" i="448"/>
  <c r="H113" i="448"/>
  <c r="L113" i="448"/>
  <c r="P113" i="448"/>
  <c r="T113" i="448"/>
  <c r="X113" i="448"/>
  <c r="D113" i="448"/>
  <c r="X116" i="448" l="1"/>
  <c r="T116" i="448"/>
  <c r="P116" i="448"/>
  <c r="L116" i="448"/>
  <c r="H116" i="448"/>
  <c r="X115" i="448"/>
  <c r="T115" i="448"/>
  <c r="P115" i="448"/>
  <c r="L115" i="448"/>
  <c r="H115" i="448"/>
  <c r="X114" i="448"/>
  <c r="T114" i="448"/>
  <c r="P114" i="448"/>
  <c r="L114" i="448"/>
  <c r="H114" i="448"/>
  <c r="D117" i="448"/>
  <c r="C6" i="72" l="1"/>
  <c r="D6" i="72"/>
  <c r="E6" i="72"/>
  <c r="F6" i="72"/>
  <c r="G6" i="72"/>
  <c r="H6" i="72"/>
  <c r="I6" i="72"/>
  <c r="J6" i="72"/>
  <c r="K6" i="72"/>
  <c r="L6" i="72"/>
  <c r="M6" i="72"/>
  <c r="N6" i="72"/>
  <c r="C7" i="72"/>
  <c r="D7" i="72"/>
  <c r="E7" i="72"/>
  <c r="F7" i="72"/>
  <c r="G7" i="72"/>
  <c r="H7" i="72"/>
  <c r="I7" i="72"/>
  <c r="J7" i="72"/>
  <c r="K7" i="72"/>
  <c r="L7" i="72"/>
  <c r="M7" i="72"/>
  <c r="N7" i="72"/>
  <c r="C8" i="72"/>
  <c r="D8" i="72"/>
  <c r="E8" i="72"/>
  <c r="F8" i="72"/>
  <c r="G8" i="72"/>
  <c r="H8" i="72"/>
  <c r="I8" i="72"/>
  <c r="J8" i="72"/>
  <c r="K8" i="72"/>
  <c r="L8" i="72"/>
  <c r="M8" i="72"/>
  <c r="N8" i="72"/>
  <c r="C9" i="72"/>
  <c r="D9" i="72"/>
  <c r="E9" i="72"/>
  <c r="F9" i="72"/>
  <c r="G9" i="72"/>
  <c r="H9" i="72"/>
  <c r="I9" i="72"/>
  <c r="J9" i="72"/>
  <c r="K9" i="72"/>
  <c r="L9" i="72"/>
  <c r="M9" i="72"/>
  <c r="N9" i="72"/>
  <c r="C10" i="72"/>
  <c r="D10" i="72"/>
  <c r="E10" i="72"/>
  <c r="F10" i="72"/>
  <c r="G10" i="72"/>
  <c r="H10" i="72"/>
  <c r="I10" i="72"/>
  <c r="J10" i="72"/>
  <c r="K10" i="72"/>
  <c r="L10" i="72"/>
  <c r="M10" i="72"/>
  <c r="N10" i="72"/>
  <c r="C11" i="72"/>
  <c r="D11" i="72"/>
  <c r="E11" i="72"/>
  <c r="F11" i="72"/>
  <c r="G11" i="72"/>
  <c r="H11" i="72"/>
  <c r="I11" i="72"/>
  <c r="J11" i="72"/>
  <c r="K11" i="72"/>
  <c r="L11" i="72"/>
  <c r="M11" i="72"/>
  <c r="N11" i="72"/>
  <c r="C12" i="72"/>
  <c r="D12" i="72"/>
  <c r="E12" i="72"/>
  <c r="F12" i="72"/>
  <c r="G12" i="72"/>
  <c r="H12" i="72"/>
  <c r="I12" i="72"/>
  <c r="J12" i="72"/>
  <c r="K12" i="72"/>
  <c r="L12" i="72"/>
  <c r="M12" i="72"/>
  <c r="N12" i="72"/>
  <c r="C13" i="72"/>
  <c r="D13" i="72"/>
  <c r="E13" i="72"/>
  <c r="F13" i="72"/>
  <c r="G13" i="72"/>
  <c r="H13" i="72"/>
  <c r="I13" i="72"/>
  <c r="J13" i="72"/>
  <c r="K13" i="72"/>
  <c r="L13" i="72"/>
  <c r="M13" i="72"/>
  <c r="N13" i="72"/>
  <c r="C14" i="72"/>
  <c r="D14" i="72"/>
  <c r="E14" i="72"/>
  <c r="F14" i="72"/>
  <c r="G14" i="72"/>
  <c r="H14" i="72"/>
  <c r="I14" i="72"/>
  <c r="J14" i="72"/>
  <c r="K14" i="72"/>
  <c r="L14" i="72"/>
  <c r="M14" i="72"/>
  <c r="N14" i="72"/>
  <c r="C15" i="72"/>
  <c r="D15" i="72"/>
  <c r="E15" i="72"/>
  <c r="F15" i="72"/>
  <c r="G15" i="72"/>
  <c r="H15" i="72"/>
  <c r="I15" i="72"/>
  <c r="J15" i="72"/>
  <c r="K15" i="72"/>
  <c r="L15" i="72"/>
  <c r="M15" i="72"/>
  <c r="N15" i="72"/>
  <c r="C16" i="72"/>
  <c r="D16" i="72"/>
  <c r="E16" i="72"/>
  <c r="F16" i="72"/>
  <c r="G16" i="72"/>
  <c r="H16" i="72"/>
  <c r="I16" i="72"/>
  <c r="J16" i="72"/>
  <c r="K16" i="72"/>
  <c r="L16" i="72"/>
  <c r="M16" i="72"/>
  <c r="N16" i="72"/>
  <c r="C17" i="72"/>
  <c r="D17" i="72"/>
  <c r="E17" i="72"/>
  <c r="F17" i="72"/>
  <c r="G17" i="72"/>
  <c r="H17" i="72"/>
  <c r="I17" i="72"/>
  <c r="J17" i="72"/>
  <c r="K17" i="72"/>
  <c r="L17" i="72"/>
  <c r="M17" i="72"/>
  <c r="N17" i="72"/>
  <c r="C18" i="72"/>
  <c r="D18" i="72"/>
  <c r="E18" i="72"/>
  <c r="F18" i="72"/>
  <c r="G18" i="72"/>
  <c r="H18" i="72"/>
  <c r="I18" i="72"/>
  <c r="J18" i="72"/>
  <c r="K18" i="72"/>
  <c r="L18" i="72"/>
  <c r="M18" i="72"/>
  <c r="N18" i="72"/>
  <c r="C19" i="72"/>
  <c r="D19" i="72"/>
  <c r="E19" i="72"/>
  <c r="F19" i="72"/>
  <c r="G19" i="72"/>
  <c r="H19" i="72"/>
  <c r="I19" i="72"/>
  <c r="J19" i="72"/>
  <c r="K19" i="72"/>
  <c r="L19" i="72"/>
  <c r="M19" i="72"/>
  <c r="N19" i="72"/>
  <c r="C20" i="72"/>
  <c r="D20" i="72"/>
  <c r="E20" i="72"/>
  <c r="F20" i="72"/>
  <c r="G20" i="72"/>
  <c r="H20" i="72"/>
  <c r="I20" i="72"/>
  <c r="J20" i="72"/>
  <c r="K20" i="72"/>
  <c r="L20" i="72"/>
  <c r="M20" i="72"/>
  <c r="N20" i="72"/>
  <c r="C21" i="72"/>
  <c r="D21" i="72"/>
  <c r="E21" i="72"/>
  <c r="F21" i="72"/>
  <c r="G21" i="72"/>
  <c r="H21" i="72"/>
  <c r="I21" i="72"/>
  <c r="J21" i="72"/>
  <c r="K21" i="72"/>
  <c r="L21" i="72"/>
  <c r="M21" i="72"/>
  <c r="N21" i="72"/>
  <c r="C22" i="72"/>
  <c r="D22" i="72"/>
  <c r="E22" i="72"/>
  <c r="F22" i="72"/>
  <c r="G22" i="72"/>
  <c r="H22" i="72"/>
  <c r="I22" i="72"/>
  <c r="J22" i="72"/>
  <c r="K22" i="72"/>
  <c r="L22" i="72"/>
  <c r="M22" i="72"/>
  <c r="N22" i="72"/>
  <c r="C23" i="72"/>
  <c r="D23" i="72"/>
  <c r="E23" i="72"/>
  <c r="F23" i="72"/>
  <c r="G23" i="72"/>
  <c r="H23" i="72"/>
  <c r="I23" i="72"/>
  <c r="J23" i="72"/>
  <c r="K23" i="72"/>
  <c r="L23" i="72"/>
  <c r="M23" i="72"/>
  <c r="N23" i="72"/>
  <c r="C24" i="72"/>
  <c r="D24" i="72"/>
  <c r="E24" i="72"/>
  <c r="F24" i="72"/>
  <c r="G24" i="72"/>
  <c r="H24" i="72"/>
  <c r="I24" i="72"/>
  <c r="J24" i="72"/>
  <c r="K24" i="72"/>
  <c r="L24" i="72"/>
  <c r="M24" i="72"/>
  <c r="N24" i="72"/>
  <c r="C25" i="72"/>
  <c r="D25" i="72"/>
  <c r="E25" i="72"/>
  <c r="F25" i="72"/>
  <c r="G25" i="72"/>
  <c r="H25" i="72"/>
  <c r="I25" i="72"/>
  <c r="J25" i="72"/>
  <c r="K25" i="72"/>
  <c r="L25" i="72"/>
  <c r="M25" i="72"/>
  <c r="N25" i="72"/>
  <c r="BC15" i="473"/>
  <c r="BD15" i="473"/>
  <c r="BE15" i="473"/>
  <c r="BC16" i="473"/>
  <c r="BD16" i="473"/>
  <c r="BE16" i="473"/>
  <c r="BC17" i="473"/>
  <c r="BD17" i="473"/>
  <c r="BE17" i="473"/>
  <c r="BC18" i="473"/>
  <c r="BD18" i="473"/>
  <c r="BE18" i="473"/>
  <c r="BC19" i="473"/>
  <c r="BD19" i="473"/>
  <c r="BE19" i="473"/>
  <c r="BC20" i="473"/>
  <c r="BD20" i="473"/>
  <c r="BE20" i="473"/>
  <c r="BC21" i="473"/>
  <c r="BD21" i="473"/>
  <c r="BE21" i="473"/>
  <c r="BC15" i="474"/>
  <c r="BD15" i="474"/>
  <c r="BE15" i="474"/>
  <c r="BC16" i="474"/>
  <c r="BD16" i="474"/>
  <c r="BE16" i="474"/>
  <c r="BC17" i="474"/>
  <c r="BD17" i="474"/>
  <c r="BE17" i="474"/>
  <c r="BC18" i="474"/>
  <c r="BD18" i="474"/>
  <c r="BE18" i="474"/>
  <c r="BC19" i="474"/>
  <c r="BD19" i="474"/>
  <c r="BE19" i="474"/>
  <c r="BC20" i="474"/>
  <c r="BD20" i="474"/>
  <c r="BE20" i="474"/>
  <c r="BC21" i="474"/>
  <c r="BD21" i="474"/>
  <c r="BE21" i="474"/>
  <c r="BC15" i="475"/>
  <c r="BD15" i="475"/>
  <c r="BE15" i="475"/>
  <c r="BC16" i="475"/>
  <c r="BD16" i="475"/>
  <c r="BE16" i="475"/>
  <c r="BC17" i="475"/>
  <c r="BD17" i="475"/>
  <c r="BE17" i="475"/>
  <c r="BC18" i="475"/>
  <c r="BD18" i="475"/>
  <c r="BE18" i="475"/>
  <c r="BC19" i="475"/>
  <c r="BD19" i="475"/>
  <c r="BE19" i="475"/>
  <c r="BC20" i="475"/>
  <c r="BD20" i="475"/>
  <c r="BE20" i="475"/>
  <c r="BC21" i="475"/>
  <c r="BD21" i="475"/>
  <c r="BE21" i="475"/>
  <c r="BC15" i="476"/>
  <c r="BD15" i="476"/>
  <c r="BE15" i="476"/>
  <c r="BC16" i="476"/>
  <c r="BD16" i="476"/>
  <c r="BE16" i="476"/>
  <c r="BC17" i="476"/>
  <c r="BD17" i="476"/>
  <c r="BE17" i="476"/>
  <c r="BC18" i="476"/>
  <c r="BD18" i="476"/>
  <c r="BE18" i="476"/>
  <c r="BC19" i="476"/>
  <c r="BD19" i="476"/>
  <c r="BE19" i="476"/>
  <c r="BC20" i="476"/>
  <c r="BD20" i="476"/>
  <c r="BE20" i="476"/>
  <c r="BC21" i="476"/>
  <c r="BD21" i="476"/>
  <c r="BE21" i="476"/>
  <c r="BC15" i="477"/>
  <c r="BD15" i="477"/>
  <c r="BE15" i="477"/>
  <c r="BC16" i="477"/>
  <c r="BD16" i="477"/>
  <c r="BE16" i="477"/>
  <c r="BC17" i="477"/>
  <c r="BD17" i="477"/>
  <c r="BE17" i="477"/>
  <c r="BC18" i="477"/>
  <c r="BD18" i="477"/>
  <c r="BE18" i="477"/>
  <c r="BC19" i="477"/>
  <c r="BD19" i="477"/>
  <c r="BE19" i="477"/>
  <c r="BC20" i="477"/>
  <c r="BD20" i="477"/>
  <c r="BE20" i="477"/>
  <c r="BC21" i="477"/>
  <c r="BD21" i="477"/>
  <c r="BE21" i="477"/>
  <c r="BC15" i="478"/>
  <c r="BD15" i="478"/>
  <c r="BE15" i="478"/>
  <c r="BC16" i="478"/>
  <c r="BD16" i="478"/>
  <c r="BE16" i="478"/>
  <c r="BC17" i="478"/>
  <c r="BD17" i="478"/>
  <c r="BE17" i="478"/>
  <c r="BC18" i="478"/>
  <c r="BD18" i="478"/>
  <c r="BE18" i="478"/>
  <c r="BC19" i="478"/>
  <c r="BD19" i="478"/>
  <c r="BE19" i="478"/>
  <c r="BC20" i="478"/>
  <c r="BD20" i="478"/>
  <c r="BE20" i="478"/>
  <c r="BC21" i="478"/>
  <c r="BD21" i="478"/>
  <c r="BE21" i="478"/>
  <c r="BC15" i="479"/>
  <c r="BD15" i="479"/>
  <c r="BE15" i="479"/>
  <c r="BC16" i="479"/>
  <c r="BD16" i="479"/>
  <c r="BE16" i="479"/>
  <c r="BC17" i="479"/>
  <c r="BD17" i="479"/>
  <c r="BE17" i="479"/>
  <c r="BC18" i="479"/>
  <c r="BD18" i="479"/>
  <c r="BE18" i="479"/>
  <c r="BC19" i="479"/>
  <c r="BD19" i="479"/>
  <c r="BE19" i="479"/>
  <c r="BC20" i="479"/>
  <c r="BD20" i="479"/>
  <c r="BE20" i="479"/>
  <c r="BC21" i="479"/>
  <c r="BD21" i="479"/>
  <c r="BE21" i="479"/>
  <c r="BC15" i="480"/>
  <c r="BD15" i="480"/>
  <c r="BE15" i="480"/>
  <c r="BC16" i="480"/>
  <c r="BD16" i="480"/>
  <c r="BE16" i="480"/>
  <c r="BC17" i="480"/>
  <c r="BD17" i="480"/>
  <c r="BE17" i="480"/>
  <c r="BC18" i="480"/>
  <c r="BD18" i="480"/>
  <c r="BE18" i="480"/>
  <c r="BC19" i="480"/>
  <c r="BD19" i="480"/>
  <c r="BE19" i="480"/>
  <c r="BC20" i="480"/>
  <c r="BD20" i="480"/>
  <c r="BE20" i="480"/>
  <c r="BC21" i="480"/>
  <c r="BD21" i="480"/>
  <c r="BE21" i="480"/>
  <c r="BC15" i="481"/>
  <c r="BD15" i="481"/>
  <c r="BE15" i="481"/>
  <c r="BC16" i="481"/>
  <c r="BD16" i="481"/>
  <c r="BE16" i="481"/>
  <c r="BC17" i="481"/>
  <c r="BD17" i="481"/>
  <c r="BE17" i="481"/>
  <c r="BC18" i="481"/>
  <c r="BD18" i="481"/>
  <c r="BE18" i="481"/>
  <c r="BC19" i="481"/>
  <c r="BD19" i="481"/>
  <c r="BE19" i="481"/>
  <c r="BC20" i="481"/>
  <c r="BD20" i="481"/>
  <c r="BE20" i="481"/>
  <c r="BC21" i="481"/>
  <c r="BD21" i="481"/>
  <c r="BE21" i="481"/>
  <c r="BC15" i="482"/>
  <c r="BD15" i="482"/>
  <c r="BE15" i="482"/>
  <c r="BC16" i="482"/>
  <c r="BD16" i="482"/>
  <c r="BE16" i="482"/>
  <c r="BC17" i="482"/>
  <c r="BD17" i="482"/>
  <c r="BE17" i="482"/>
  <c r="BC18" i="482"/>
  <c r="BD18" i="482"/>
  <c r="BE18" i="482"/>
  <c r="BC19" i="482"/>
  <c r="BD19" i="482"/>
  <c r="BE19" i="482"/>
  <c r="BC20" i="482"/>
  <c r="BD20" i="482"/>
  <c r="BE20" i="482"/>
  <c r="BC21" i="482"/>
  <c r="BD21" i="482"/>
  <c r="BE21" i="482"/>
  <c r="BC15" i="483"/>
  <c r="BD15" i="483"/>
  <c r="BE15" i="483"/>
  <c r="BC16" i="483"/>
  <c r="BD16" i="483"/>
  <c r="BE16" i="483"/>
  <c r="BC17" i="483"/>
  <c r="BD17" i="483"/>
  <c r="BE17" i="483"/>
  <c r="BC18" i="483"/>
  <c r="BD18" i="483"/>
  <c r="BE18" i="483"/>
  <c r="BC19" i="483"/>
  <c r="BD19" i="483"/>
  <c r="BE19" i="483"/>
  <c r="BC20" i="483"/>
  <c r="BD20" i="483"/>
  <c r="BE20" i="483"/>
  <c r="BC21" i="483"/>
  <c r="BD21" i="483"/>
  <c r="BE21" i="483"/>
  <c r="BC15" i="484"/>
  <c r="BD15" i="484"/>
  <c r="BE15" i="484"/>
  <c r="BC16" i="484"/>
  <c r="BD16" i="484"/>
  <c r="BE16" i="484"/>
  <c r="BC17" i="484"/>
  <c r="BD17" i="484"/>
  <c r="BE17" i="484"/>
  <c r="BC18" i="484"/>
  <c r="BD18" i="484"/>
  <c r="BE18" i="484"/>
  <c r="BC19" i="484"/>
  <c r="BD19" i="484"/>
  <c r="BE19" i="484"/>
  <c r="BC20" i="484"/>
  <c r="BD20" i="484"/>
  <c r="BE20" i="484"/>
  <c r="BC21" i="484"/>
  <c r="BD21" i="484"/>
  <c r="BE21" i="484"/>
  <c r="BC15" i="485"/>
  <c r="BD15" i="485"/>
  <c r="BE15" i="485"/>
  <c r="BC16" i="485"/>
  <c r="BD16" i="485"/>
  <c r="BE16" i="485"/>
  <c r="BC17" i="485"/>
  <c r="BD17" i="485"/>
  <c r="BE17" i="485"/>
  <c r="BC18" i="485"/>
  <c r="BD18" i="485"/>
  <c r="BE18" i="485"/>
  <c r="BC19" i="485"/>
  <c r="BD19" i="485"/>
  <c r="BE19" i="485"/>
  <c r="BC20" i="485"/>
  <c r="BD20" i="485"/>
  <c r="BE20" i="485"/>
  <c r="BC21" i="485"/>
  <c r="BD21" i="485"/>
  <c r="BE21" i="485"/>
  <c r="BC15" i="486"/>
  <c r="BD15" i="486"/>
  <c r="BE15" i="486"/>
  <c r="BC16" i="486"/>
  <c r="BD16" i="486"/>
  <c r="BE16" i="486"/>
  <c r="BC17" i="486"/>
  <c r="BD17" i="486"/>
  <c r="BE17" i="486"/>
  <c r="BC18" i="486"/>
  <c r="BD18" i="486"/>
  <c r="BE18" i="486"/>
  <c r="BC19" i="486"/>
  <c r="BD19" i="486"/>
  <c r="BE19" i="486"/>
  <c r="BC20" i="486"/>
  <c r="BD20" i="486"/>
  <c r="BE20" i="486"/>
  <c r="BC21" i="486"/>
  <c r="BD21" i="486"/>
  <c r="BE21" i="486"/>
  <c r="BC15" i="487"/>
  <c r="BD15" i="487"/>
  <c r="BE15" i="487"/>
  <c r="BC16" i="487"/>
  <c r="BD16" i="487"/>
  <c r="BE16" i="487"/>
  <c r="BC17" i="487"/>
  <c r="BD17" i="487"/>
  <c r="BE17" i="487"/>
  <c r="BC18" i="487"/>
  <c r="BD18" i="487"/>
  <c r="BE18" i="487"/>
  <c r="BC19" i="487"/>
  <c r="BD19" i="487"/>
  <c r="BE19" i="487"/>
  <c r="BC20" i="487"/>
  <c r="BD20" i="487"/>
  <c r="BE20" i="487"/>
  <c r="BC21" i="487"/>
  <c r="BD21" i="487"/>
  <c r="BE21" i="487"/>
  <c r="BC15" i="488"/>
  <c r="BD15" i="488"/>
  <c r="BE15" i="488"/>
  <c r="BC16" i="488"/>
  <c r="BD16" i="488"/>
  <c r="BE16" i="488"/>
  <c r="BC17" i="488"/>
  <c r="BD17" i="488"/>
  <c r="BE17" i="488"/>
  <c r="BC18" i="488"/>
  <c r="BD18" i="488"/>
  <c r="BE18" i="488"/>
  <c r="BC19" i="488"/>
  <c r="BD19" i="488"/>
  <c r="BE19" i="488"/>
  <c r="BC20" i="488"/>
  <c r="BD20" i="488"/>
  <c r="BE20" i="488"/>
  <c r="BC21" i="488"/>
  <c r="BD21" i="488"/>
  <c r="BE21" i="488"/>
  <c r="BC15" i="489"/>
  <c r="BD15" i="489"/>
  <c r="BE15" i="489"/>
  <c r="BC16" i="489"/>
  <c r="BD16" i="489"/>
  <c r="BE16" i="489"/>
  <c r="BC17" i="489"/>
  <c r="BD17" i="489"/>
  <c r="BE17" i="489"/>
  <c r="BC18" i="489"/>
  <c r="BD18" i="489"/>
  <c r="BE18" i="489"/>
  <c r="BC19" i="489"/>
  <c r="BD19" i="489"/>
  <c r="BE19" i="489"/>
  <c r="BC20" i="489"/>
  <c r="BD20" i="489"/>
  <c r="BE20" i="489"/>
  <c r="BC21" i="489"/>
  <c r="BD21" i="489"/>
  <c r="BE21" i="489"/>
  <c r="BC15" i="490"/>
  <c r="BD15" i="490"/>
  <c r="BE15" i="490"/>
  <c r="BC16" i="490"/>
  <c r="BD16" i="490"/>
  <c r="BE16" i="490"/>
  <c r="BC17" i="490"/>
  <c r="BD17" i="490"/>
  <c r="BE17" i="490"/>
  <c r="BC18" i="490"/>
  <c r="BD18" i="490"/>
  <c r="BE18" i="490"/>
  <c r="BC19" i="490"/>
  <c r="BD19" i="490"/>
  <c r="BE19" i="490"/>
  <c r="BC20" i="490"/>
  <c r="BD20" i="490"/>
  <c r="BE20" i="490"/>
  <c r="BC21" i="490"/>
  <c r="BD21" i="490"/>
  <c r="BE21" i="490"/>
  <c r="BC15" i="491"/>
  <c r="BD15" i="491"/>
  <c r="BE15" i="491"/>
  <c r="BC16" i="491"/>
  <c r="BD16" i="491"/>
  <c r="BE16" i="491"/>
  <c r="BC17" i="491"/>
  <c r="BD17" i="491"/>
  <c r="BE17" i="491"/>
  <c r="BC18" i="491"/>
  <c r="BD18" i="491"/>
  <c r="BE18" i="491"/>
  <c r="BC19" i="491"/>
  <c r="BD19" i="491"/>
  <c r="BE19" i="491"/>
  <c r="BC20" i="491"/>
  <c r="BD20" i="491"/>
  <c r="BE20" i="491"/>
  <c r="BC21" i="491"/>
  <c r="BD21" i="491"/>
  <c r="BE21" i="491"/>
  <c r="BC15" i="449"/>
  <c r="BD15" i="449"/>
  <c r="BE15" i="449"/>
  <c r="BC16" i="449"/>
  <c r="BD16" i="449"/>
  <c r="BE16" i="449"/>
  <c r="BC17" i="449"/>
  <c r="BD17" i="449"/>
  <c r="BE17" i="449"/>
  <c r="BC18" i="449"/>
  <c r="BD18" i="449"/>
  <c r="BE18" i="449"/>
  <c r="BC19" i="449"/>
  <c r="BD19" i="449"/>
  <c r="BE19" i="449"/>
  <c r="BC20" i="449"/>
  <c r="BD20" i="449"/>
  <c r="BE20" i="449"/>
  <c r="BC21" i="449"/>
  <c r="BD21" i="449"/>
  <c r="BE21" i="449"/>
  <c r="BC26" i="473"/>
  <c r="BD26" i="473"/>
  <c r="BE26" i="473"/>
  <c r="BC27" i="473"/>
  <c r="BD27" i="473"/>
  <c r="BE27" i="473"/>
  <c r="BC28" i="473"/>
  <c r="BD28" i="473"/>
  <c r="BE28" i="473"/>
  <c r="BC26" i="474"/>
  <c r="BD26" i="474"/>
  <c r="BE26" i="474"/>
  <c r="BC27" i="474"/>
  <c r="BD27" i="474"/>
  <c r="BE27" i="474"/>
  <c r="BC28" i="474"/>
  <c r="BD28" i="474"/>
  <c r="BE28" i="474"/>
  <c r="BC26" i="475"/>
  <c r="BD26" i="475"/>
  <c r="BE26" i="475"/>
  <c r="BC27" i="475"/>
  <c r="BD27" i="475"/>
  <c r="BE27" i="475"/>
  <c r="BC28" i="475"/>
  <c r="BD28" i="475"/>
  <c r="BE28" i="475"/>
  <c r="BC26" i="476"/>
  <c r="BD26" i="476"/>
  <c r="BE26" i="476"/>
  <c r="BC27" i="476"/>
  <c r="BD27" i="476"/>
  <c r="BE27" i="476"/>
  <c r="BC28" i="476"/>
  <c r="BD28" i="476"/>
  <c r="BE28" i="476"/>
  <c r="BC26" i="477"/>
  <c r="BD26" i="477"/>
  <c r="BE26" i="477"/>
  <c r="BC27" i="477"/>
  <c r="BD27" i="477"/>
  <c r="BE27" i="477"/>
  <c r="BC28" i="477"/>
  <c r="BD28" i="477"/>
  <c r="BE28" i="477"/>
  <c r="BC26" i="478"/>
  <c r="BD26" i="478"/>
  <c r="BE26" i="478"/>
  <c r="BC27" i="478"/>
  <c r="BD27" i="478"/>
  <c r="BE27" i="478"/>
  <c r="BC28" i="478"/>
  <c r="BD28" i="478"/>
  <c r="BE28" i="478"/>
  <c r="BC26" i="479"/>
  <c r="BD26" i="479"/>
  <c r="BE26" i="479"/>
  <c r="BC27" i="479"/>
  <c r="BD27" i="479"/>
  <c r="BE27" i="479"/>
  <c r="BC28" i="479"/>
  <c r="BD28" i="479"/>
  <c r="BE28" i="479"/>
  <c r="BC26" i="480"/>
  <c r="BD26" i="480"/>
  <c r="BE26" i="480"/>
  <c r="BC27" i="480"/>
  <c r="BD27" i="480"/>
  <c r="BE27" i="480"/>
  <c r="BC28" i="480"/>
  <c r="BD28" i="480"/>
  <c r="BE28" i="480"/>
  <c r="BC26" i="481"/>
  <c r="BD26" i="481"/>
  <c r="BE26" i="481"/>
  <c r="BC27" i="481"/>
  <c r="BD27" i="481"/>
  <c r="BE27" i="481"/>
  <c r="BC28" i="481"/>
  <c r="BD28" i="481"/>
  <c r="BE28" i="481"/>
  <c r="BC26" i="482"/>
  <c r="BD26" i="482"/>
  <c r="BE26" i="482"/>
  <c r="BC27" i="482"/>
  <c r="BD27" i="482"/>
  <c r="BE27" i="482"/>
  <c r="BC28" i="482"/>
  <c r="BD28" i="482"/>
  <c r="BE28" i="482"/>
  <c r="BC26" i="483"/>
  <c r="BD26" i="483"/>
  <c r="BE26" i="483"/>
  <c r="BC27" i="483"/>
  <c r="BD27" i="483"/>
  <c r="BE27" i="483"/>
  <c r="BC28" i="483"/>
  <c r="BD28" i="483"/>
  <c r="BE28" i="483"/>
  <c r="BC26" i="484"/>
  <c r="BD26" i="484"/>
  <c r="BE26" i="484"/>
  <c r="BC27" i="484"/>
  <c r="BD27" i="484"/>
  <c r="BE27" i="484"/>
  <c r="BC28" i="484"/>
  <c r="BD28" i="484"/>
  <c r="BE28" i="484"/>
  <c r="BC26" i="485"/>
  <c r="BD26" i="485"/>
  <c r="BE26" i="485"/>
  <c r="BC27" i="485"/>
  <c r="BD27" i="485"/>
  <c r="BE27" i="485"/>
  <c r="BC28" i="485"/>
  <c r="BD28" i="485"/>
  <c r="BE28" i="485"/>
  <c r="BC26" i="486"/>
  <c r="BD26" i="486"/>
  <c r="BE26" i="486"/>
  <c r="BC27" i="486"/>
  <c r="BD27" i="486"/>
  <c r="BE27" i="486"/>
  <c r="BC28" i="486"/>
  <c r="BD28" i="486"/>
  <c r="BE28" i="486"/>
  <c r="BC26" i="487"/>
  <c r="BD26" i="487"/>
  <c r="BE26" i="487"/>
  <c r="BC27" i="487"/>
  <c r="BD27" i="487"/>
  <c r="BE27" i="487"/>
  <c r="BC28" i="487"/>
  <c r="BD28" i="487"/>
  <c r="BE28" i="487"/>
  <c r="BC26" i="488"/>
  <c r="BD26" i="488"/>
  <c r="BE26" i="488"/>
  <c r="BC27" i="488"/>
  <c r="BD27" i="488"/>
  <c r="BE27" i="488"/>
  <c r="BC28" i="488"/>
  <c r="BD28" i="488"/>
  <c r="BE28" i="488"/>
  <c r="BC26" i="489"/>
  <c r="BD26" i="489"/>
  <c r="BE26" i="489"/>
  <c r="BC27" i="489"/>
  <c r="BD27" i="489"/>
  <c r="BE27" i="489"/>
  <c r="BC28" i="489"/>
  <c r="BD28" i="489"/>
  <c r="BE28" i="489"/>
  <c r="BC26" i="490"/>
  <c r="BD26" i="490"/>
  <c r="BE26" i="490"/>
  <c r="BC27" i="490"/>
  <c r="BD27" i="490"/>
  <c r="BE27" i="490"/>
  <c r="BC28" i="490"/>
  <c r="BD28" i="490"/>
  <c r="BE28" i="490"/>
  <c r="BC26" i="491"/>
  <c r="BD26" i="491"/>
  <c r="BE26" i="491"/>
  <c r="BC27" i="491"/>
  <c r="BD27" i="491"/>
  <c r="BE27" i="491"/>
  <c r="BC28" i="491"/>
  <c r="BD28" i="491"/>
  <c r="BE28" i="491"/>
  <c r="BC26" i="449"/>
  <c r="BD26" i="449"/>
  <c r="BE26" i="449"/>
  <c r="BC27" i="449"/>
  <c r="BD27" i="449"/>
  <c r="BE27" i="449"/>
  <c r="BC28" i="449"/>
  <c r="BD28" i="449"/>
  <c r="BE28" i="449"/>
  <c r="AR26" i="473"/>
  <c r="AS26" i="473"/>
  <c r="AT26" i="473"/>
  <c r="AR27" i="473"/>
  <c r="AS27" i="473"/>
  <c r="AT27" i="473"/>
  <c r="AR28" i="473"/>
  <c r="AS28" i="473"/>
  <c r="AT28" i="473"/>
  <c r="AR26" i="474"/>
  <c r="AS26" i="474"/>
  <c r="AT26" i="474"/>
  <c r="AR27" i="474"/>
  <c r="AS27" i="474"/>
  <c r="AT27" i="474"/>
  <c r="AR28" i="474"/>
  <c r="AS28" i="474"/>
  <c r="AT28" i="474"/>
  <c r="AR26" i="475"/>
  <c r="AS26" i="475"/>
  <c r="AT26" i="475"/>
  <c r="AR27" i="475"/>
  <c r="AS27" i="475"/>
  <c r="AT27" i="475"/>
  <c r="AR28" i="475"/>
  <c r="AS28" i="475"/>
  <c r="AT28" i="475"/>
  <c r="AR26" i="476"/>
  <c r="AS26" i="476"/>
  <c r="AT26" i="476"/>
  <c r="AR27" i="476"/>
  <c r="AS27" i="476"/>
  <c r="AT27" i="476"/>
  <c r="AR28" i="476"/>
  <c r="AS28" i="476"/>
  <c r="AT28" i="476"/>
  <c r="AR26" i="477"/>
  <c r="AS26" i="477"/>
  <c r="AT26" i="477"/>
  <c r="AR27" i="477"/>
  <c r="AS27" i="477"/>
  <c r="AT27" i="477"/>
  <c r="AR28" i="477"/>
  <c r="AS28" i="477"/>
  <c r="AT28" i="477"/>
  <c r="AR26" i="478"/>
  <c r="AS26" i="478"/>
  <c r="AT26" i="478"/>
  <c r="AR27" i="478"/>
  <c r="AS27" i="478"/>
  <c r="AT27" i="478"/>
  <c r="AR28" i="478"/>
  <c r="AS28" i="478"/>
  <c r="AT28" i="478"/>
  <c r="AR26" i="479"/>
  <c r="AS26" i="479"/>
  <c r="AT26" i="479"/>
  <c r="AR27" i="479"/>
  <c r="AS27" i="479"/>
  <c r="AT27" i="479"/>
  <c r="AR28" i="479"/>
  <c r="AS28" i="479"/>
  <c r="AT28" i="479"/>
  <c r="AR26" i="480"/>
  <c r="AS26" i="480"/>
  <c r="AT26" i="480"/>
  <c r="AR27" i="480"/>
  <c r="AS27" i="480"/>
  <c r="AT27" i="480"/>
  <c r="AR28" i="480"/>
  <c r="AS28" i="480"/>
  <c r="AT28" i="480"/>
  <c r="AR26" i="481"/>
  <c r="AS26" i="481"/>
  <c r="AT26" i="481"/>
  <c r="AR27" i="481"/>
  <c r="AS27" i="481"/>
  <c r="AT27" i="481"/>
  <c r="AR28" i="481"/>
  <c r="AS28" i="481"/>
  <c r="AT28" i="481"/>
  <c r="AR26" i="482"/>
  <c r="AS26" i="482"/>
  <c r="AT26" i="482"/>
  <c r="AR27" i="482"/>
  <c r="AS27" i="482"/>
  <c r="AT27" i="482"/>
  <c r="AR28" i="482"/>
  <c r="AS28" i="482"/>
  <c r="AT28" i="482"/>
  <c r="AR26" i="483"/>
  <c r="AS26" i="483"/>
  <c r="AT26" i="483"/>
  <c r="AR27" i="483"/>
  <c r="AS27" i="483"/>
  <c r="AT27" i="483"/>
  <c r="AR28" i="483"/>
  <c r="AS28" i="483"/>
  <c r="AT28" i="483"/>
  <c r="AR26" i="484"/>
  <c r="AS26" i="484"/>
  <c r="AT26" i="484"/>
  <c r="AR27" i="484"/>
  <c r="AS27" i="484"/>
  <c r="AT27" i="484"/>
  <c r="AR28" i="484"/>
  <c r="AS28" i="484"/>
  <c r="AT28" i="484"/>
  <c r="AR26" i="485"/>
  <c r="AS26" i="485"/>
  <c r="AT26" i="485"/>
  <c r="AR27" i="485"/>
  <c r="AS27" i="485"/>
  <c r="AT27" i="485"/>
  <c r="AR28" i="485"/>
  <c r="AS28" i="485"/>
  <c r="AT28" i="485"/>
  <c r="AR26" i="486"/>
  <c r="AS26" i="486"/>
  <c r="AT26" i="486"/>
  <c r="AR27" i="486"/>
  <c r="AS27" i="486"/>
  <c r="AT27" i="486"/>
  <c r="AR28" i="486"/>
  <c r="AS28" i="486"/>
  <c r="AT28" i="486"/>
  <c r="AR26" i="487"/>
  <c r="AS26" i="487"/>
  <c r="AT26" i="487"/>
  <c r="AR27" i="487"/>
  <c r="AS27" i="487"/>
  <c r="AT27" i="487"/>
  <c r="AR28" i="487"/>
  <c r="AS28" i="487"/>
  <c r="AT28" i="487"/>
  <c r="AR26" i="488"/>
  <c r="AS26" i="488"/>
  <c r="AT26" i="488"/>
  <c r="AR27" i="488"/>
  <c r="AS27" i="488"/>
  <c r="AT27" i="488"/>
  <c r="AR28" i="488"/>
  <c r="AS28" i="488"/>
  <c r="AT28" i="488"/>
  <c r="AR26" i="489"/>
  <c r="AS26" i="489"/>
  <c r="AT26" i="489"/>
  <c r="AR27" i="489"/>
  <c r="AS27" i="489"/>
  <c r="AT27" i="489"/>
  <c r="AR28" i="489"/>
  <c r="AS28" i="489"/>
  <c r="AT28" i="489"/>
  <c r="AR26" i="490"/>
  <c r="AS26" i="490"/>
  <c r="AT26" i="490"/>
  <c r="AR27" i="490"/>
  <c r="AS27" i="490"/>
  <c r="AT27" i="490"/>
  <c r="AR28" i="490"/>
  <c r="AS28" i="490"/>
  <c r="AT28" i="490"/>
  <c r="AR26" i="491"/>
  <c r="AS26" i="491"/>
  <c r="AT26" i="491"/>
  <c r="AR27" i="491"/>
  <c r="AS27" i="491"/>
  <c r="AT27" i="491"/>
  <c r="AR28" i="491"/>
  <c r="AS28" i="491"/>
  <c r="AT28" i="491"/>
  <c r="AR26" i="449"/>
  <c r="AS26" i="449"/>
  <c r="AT26" i="449"/>
  <c r="AR27" i="449"/>
  <c r="AS27" i="449"/>
  <c r="AT27" i="449"/>
  <c r="AR28" i="449"/>
  <c r="AS28" i="449"/>
  <c r="AT28" i="449"/>
  <c r="AR15" i="473"/>
  <c r="AS15" i="473"/>
  <c r="AT15" i="473"/>
  <c r="AR16" i="473"/>
  <c r="AS16" i="473"/>
  <c r="AT16" i="473"/>
  <c r="AR17" i="473"/>
  <c r="AS17" i="473"/>
  <c r="AT17" i="473"/>
  <c r="AR18" i="473"/>
  <c r="AS18" i="473"/>
  <c r="AT18" i="473"/>
  <c r="AR19" i="473"/>
  <c r="AS19" i="473"/>
  <c r="AT19" i="473"/>
  <c r="AR20" i="473"/>
  <c r="AS20" i="473"/>
  <c r="AT20" i="473"/>
  <c r="AR21" i="473"/>
  <c r="AS21" i="473"/>
  <c r="AT21" i="473"/>
  <c r="AR15" i="474"/>
  <c r="AS15" i="474"/>
  <c r="AT15" i="474"/>
  <c r="AR16" i="474"/>
  <c r="AS16" i="474"/>
  <c r="AT16" i="474"/>
  <c r="AR17" i="474"/>
  <c r="AS17" i="474"/>
  <c r="AT17" i="474"/>
  <c r="AR18" i="474"/>
  <c r="AS18" i="474"/>
  <c r="AT18" i="474"/>
  <c r="AR19" i="474"/>
  <c r="AS19" i="474"/>
  <c r="AT19" i="474"/>
  <c r="AR20" i="474"/>
  <c r="AS20" i="474"/>
  <c r="AT20" i="474"/>
  <c r="AR21" i="474"/>
  <c r="AS21" i="474"/>
  <c r="AT21" i="474"/>
  <c r="AR15" i="475"/>
  <c r="AS15" i="475"/>
  <c r="AT15" i="475"/>
  <c r="AR16" i="475"/>
  <c r="AS16" i="475"/>
  <c r="AT16" i="475"/>
  <c r="AR17" i="475"/>
  <c r="AS17" i="475"/>
  <c r="AT17" i="475"/>
  <c r="AR18" i="475"/>
  <c r="AS18" i="475"/>
  <c r="AT18" i="475"/>
  <c r="AR19" i="475"/>
  <c r="AS19" i="475"/>
  <c r="AT19" i="475"/>
  <c r="AR20" i="475"/>
  <c r="AS20" i="475"/>
  <c r="AT20" i="475"/>
  <c r="AR21" i="475"/>
  <c r="AS21" i="475"/>
  <c r="AT21" i="475"/>
  <c r="AR15" i="476"/>
  <c r="AS15" i="476"/>
  <c r="AT15" i="476"/>
  <c r="AR16" i="476"/>
  <c r="AS16" i="476"/>
  <c r="AT16" i="476"/>
  <c r="AR17" i="476"/>
  <c r="AS17" i="476"/>
  <c r="AT17" i="476"/>
  <c r="AR18" i="476"/>
  <c r="AS18" i="476"/>
  <c r="AT18" i="476"/>
  <c r="AR19" i="476"/>
  <c r="AS19" i="476"/>
  <c r="AT19" i="476"/>
  <c r="AR20" i="476"/>
  <c r="AS20" i="476"/>
  <c r="AT20" i="476"/>
  <c r="AR21" i="476"/>
  <c r="AS21" i="476"/>
  <c r="AT21" i="476"/>
  <c r="AR15" i="477"/>
  <c r="AS15" i="477"/>
  <c r="AT15" i="477"/>
  <c r="AR16" i="477"/>
  <c r="AS16" i="477"/>
  <c r="AT16" i="477"/>
  <c r="AR17" i="477"/>
  <c r="AS17" i="477"/>
  <c r="AT17" i="477"/>
  <c r="AR18" i="477"/>
  <c r="AS18" i="477"/>
  <c r="AT18" i="477"/>
  <c r="AR19" i="477"/>
  <c r="AS19" i="477"/>
  <c r="AT19" i="477"/>
  <c r="AR20" i="477"/>
  <c r="AS20" i="477"/>
  <c r="AT20" i="477"/>
  <c r="AR21" i="477"/>
  <c r="AS21" i="477"/>
  <c r="AT21" i="477"/>
  <c r="AR15" i="478"/>
  <c r="AS15" i="478"/>
  <c r="AT15" i="478"/>
  <c r="AR16" i="478"/>
  <c r="AS16" i="478"/>
  <c r="AT16" i="478"/>
  <c r="AR17" i="478"/>
  <c r="AS17" i="478"/>
  <c r="AT17" i="478"/>
  <c r="AR18" i="478"/>
  <c r="AS18" i="478"/>
  <c r="AT18" i="478"/>
  <c r="AR19" i="478"/>
  <c r="AS19" i="478"/>
  <c r="AT19" i="478"/>
  <c r="AR20" i="478"/>
  <c r="AS20" i="478"/>
  <c r="AT20" i="478"/>
  <c r="AR21" i="478"/>
  <c r="AS21" i="478"/>
  <c r="AT21" i="478"/>
  <c r="AR15" i="479"/>
  <c r="AS15" i="479"/>
  <c r="AT15" i="479"/>
  <c r="AR16" i="479"/>
  <c r="AS16" i="479"/>
  <c r="AT16" i="479"/>
  <c r="AR17" i="479"/>
  <c r="AS17" i="479"/>
  <c r="AT17" i="479"/>
  <c r="AR18" i="479"/>
  <c r="AS18" i="479"/>
  <c r="AT18" i="479"/>
  <c r="AR19" i="479"/>
  <c r="AS19" i="479"/>
  <c r="AT19" i="479"/>
  <c r="AR20" i="479"/>
  <c r="AS20" i="479"/>
  <c r="AT20" i="479"/>
  <c r="AR21" i="479"/>
  <c r="AS21" i="479"/>
  <c r="AT21" i="479"/>
  <c r="AR15" i="480"/>
  <c r="AS15" i="480"/>
  <c r="AT15" i="480"/>
  <c r="AR16" i="480"/>
  <c r="AS16" i="480"/>
  <c r="AT16" i="480"/>
  <c r="AR17" i="480"/>
  <c r="AS17" i="480"/>
  <c r="AT17" i="480"/>
  <c r="AR18" i="480"/>
  <c r="AS18" i="480"/>
  <c r="AT18" i="480"/>
  <c r="AR19" i="480"/>
  <c r="AS19" i="480"/>
  <c r="AT19" i="480"/>
  <c r="AR20" i="480"/>
  <c r="AS20" i="480"/>
  <c r="AT20" i="480"/>
  <c r="AR21" i="480"/>
  <c r="AS21" i="480"/>
  <c r="AT21" i="480"/>
  <c r="AR15" i="481"/>
  <c r="AS15" i="481"/>
  <c r="AT15" i="481"/>
  <c r="AR16" i="481"/>
  <c r="AS16" i="481"/>
  <c r="AT16" i="481"/>
  <c r="AR17" i="481"/>
  <c r="AS17" i="481"/>
  <c r="AT17" i="481"/>
  <c r="AR18" i="481"/>
  <c r="AS18" i="481"/>
  <c r="AT18" i="481"/>
  <c r="AR19" i="481"/>
  <c r="AS19" i="481"/>
  <c r="AT19" i="481"/>
  <c r="AR20" i="481"/>
  <c r="AS20" i="481"/>
  <c r="AT20" i="481"/>
  <c r="AR21" i="481"/>
  <c r="AS21" i="481"/>
  <c r="AT21" i="481"/>
  <c r="AR15" i="482"/>
  <c r="AS15" i="482"/>
  <c r="AT15" i="482"/>
  <c r="AR16" i="482"/>
  <c r="AS16" i="482"/>
  <c r="AT16" i="482"/>
  <c r="AR17" i="482"/>
  <c r="AS17" i="482"/>
  <c r="AT17" i="482"/>
  <c r="AR18" i="482"/>
  <c r="AS18" i="482"/>
  <c r="AT18" i="482"/>
  <c r="AR19" i="482"/>
  <c r="AS19" i="482"/>
  <c r="AT19" i="482"/>
  <c r="AR20" i="482"/>
  <c r="AS20" i="482"/>
  <c r="AT20" i="482"/>
  <c r="AR21" i="482"/>
  <c r="AS21" i="482"/>
  <c r="AT21" i="482"/>
  <c r="AR15" i="483"/>
  <c r="AS15" i="483"/>
  <c r="AT15" i="483"/>
  <c r="AR16" i="483"/>
  <c r="AS16" i="483"/>
  <c r="AT16" i="483"/>
  <c r="AR17" i="483"/>
  <c r="AS17" i="483"/>
  <c r="AT17" i="483"/>
  <c r="AR18" i="483"/>
  <c r="AS18" i="483"/>
  <c r="AT18" i="483"/>
  <c r="AR19" i="483"/>
  <c r="AS19" i="483"/>
  <c r="AT19" i="483"/>
  <c r="AR20" i="483"/>
  <c r="AS20" i="483"/>
  <c r="AT20" i="483"/>
  <c r="AR21" i="483"/>
  <c r="AS21" i="483"/>
  <c r="AT21" i="483"/>
  <c r="AR15" i="484"/>
  <c r="AS15" i="484"/>
  <c r="AT15" i="484"/>
  <c r="AR16" i="484"/>
  <c r="AS16" i="484"/>
  <c r="AT16" i="484"/>
  <c r="AR17" i="484"/>
  <c r="AS17" i="484"/>
  <c r="AT17" i="484"/>
  <c r="AR18" i="484"/>
  <c r="AS18" i="484"/>
  <c r="AT18" i="484"/>
  <c r="AR19" i="484"/>
  <c r="AS19" i="484"/>
  <c r="AT19" i="484"/>
  <c r="AR20" i="484"/>
  <c r="AS20" i="484"/>
  <c r="AT20" i="484"/>
  <c r="AR21" i="484"/>
  <c r="AS21" i="484"/>
  <c r="AT21" i="484"/>
  <c r="AR15" i="485"/>
  <c r="AS15" i="485"/>
  <c r="AT15" i="485"/>
  <c r="AR16" i="485"/>
  <c r="AS16" i="485"/>
  <c r="AT16" i="485"/>
  <c r="AR17" i="485"/>
  <c r="AS17" i="485"/>
  <c r="AT17" i="485"/>
  <c r="AR18" i="485"/>
  <c r="AS18" i="485"/>
  <c r="AT18" i="485"/>
  <c r="AR19" i="485"/>
  <c r="AS19" i="485"/>
  <c r="AT19" i="485"/>
  <c r="AR20" i="485"/>
  <c r="AS20" i="485"/>
  <c r="AT20" i="485"/>
  <c r="AR21" i="485"/>
  <c r="AS21" i="485"/>
  <c r="AT21" i="485"/>
  <c r="AR15" i="486"/>
  <c r="AS15" i="486"/>
  <c r="AT15" i="486"/>
  <c r="AR16" i="486"/>
  <c r="AS16" i="486"/>
  <c r="AT16" i="486"/>
  <c r="AR17" i="486"/>
  <c r="AS17" i="486"/>
  <c r="AT17" i="486"/>
  <c r="AR18" i="486"/>
  <c r="AS18" i="486"/>
  <c r="AT18" i="486"/>
  <c r="AR19" i="486"/>
  <c r="AS19" i="486"/>
  <c r="AT19" i="486"/>
  <c r="AR20" i="486"/>
  <c r="AS20" i="486"/>
  <c r="AT20" i="486"/>
  <c r="AR21" i="486"/>
  <c r="AS21" i="486"/>
  <c r="AT21" i="486"/>
  <c r="AR15" i="487"/>
  <c r="AS15" i="487"/>
  <c r="AT15" i="487"/>
  <c r="AR16" i="487"/>
  <c r="AS16" i="487"/>
  <c r="AT16" i="487"/>
  <c r="AR17" i="487"/>
  <c r="AS17" i="487"/>
  <c r="AT17" i="487"/>
  <c r="AR18" i="487"/>
  <c r="AS18" i="487"/>
  <c r="AT18" i="487"/>
  <c r="AR19" i="487"/>
  <c r="AS19" i="487"/>
  <c r="AT19" i="487"/>
  <c r="AR20" i="487"/>
  <c r="AS20" i="487"/>
  <c r="AT20" i="487"/>
  <c r="AR21" i="487"/>
  <c r="AS21" i="487"/>
  <c r="AT21" i="487"/>
  <c r="AR15" i="488"/>
  <c r="AS15" i="488"/>
  <c r="AT15" i="488"/>
  <c r="AR16" i="488"/>
  <c r="AS16" i="488"/>
  <c r="AT16" i="488"/>
  <c r="AR17" i="488"/>
  <c r="AS17" i="488"/>
  <c r="AT17" i="488"/>
  <c r="AR18" i="488"/>
  <c r="AS18" i="488"/>
  <c r="AT18" i="488"/>
  <c r="AR19" i="488"/>
  <c r="AS19" i="488"/>
  <c r="AT19" i="488"/>
  <c r="AR20" i="488"/>
  <c r="AS20" i="488"/>
  <c r="AT20" i="488"/>
  <c r="AR21" i="488"/>
  <c r="AS21" i="488"/>
  <c r="AT21" i="488"/>
  <c r="AR15" i="489"/>
  <c r="AS15" i="489"/>
  <c r="AT15" i="489"/>
  <c r="AR16" i="489"/>
  <c r="AS16" i="489"/>
  <c r="AT16" i="489"/>
  <c r="AR17" i="489"/>
  <c r="AS17" i="489"/>
  <c r="AT17" i="489"/>
  <c r="AR18" i="489"/>
  <c r="AS18" i="489"/>
  <c r="AT18" i="489"/>
  <c r="AR19" i="489"/>
  <c r="AS19" i="489"/>
  <c r="AT19" i="489"/>
  <c r="AR20" i="489"/>
  <c r="AS20" i="489"/>
  <c r="AT20" i="489"/>
  <c r="AR21" i="489"/>
  <c r="AS21" i="489"/>
  <c r="AT21" i="489"/>
  <c r="AR15" i="490"/>
  <c r="AS15" i="490"/>
  <c r="AT15" i="490"/>
  <c r="AR16" i="490"/>
  <c r="AS16" i="490"/>
  <c r="AT16" i="490"/>
  <c r="AR17" i="490"/>
  <c r="AS17" i="490"/>
  <c r="AT17" i="490"/>
  <c r="AR18" i="490"/>
  <c r="AS18" i="490"/>
  <c r="AT18" i="490"/>
  <c r="AR19" i="490"/>
  <c r="AS19" i="490"/>
  <c r="AT19" i="490"/>
  <c r="AR20" i="490"/>
  <c r="AS20" i="490"/>
  <c r="AT20" i="490"/>
  <c r="AR21" i="490"/>
  <c r="AS21" i="490"/>
  <c r="AT21" i="490"/>
  <c r="AR15" i="491"/>
  <c r="AS15" i="491"/>
  <c r="AT15" i="491"/>
  <c r="AR16" i="491"/>
  <c r="AS16" i="491"/>
  <c r="AT16" i="491"/>
  <c r="AR17" i="491"/>
  <c r="AS17" i="491"/>
  <c r="AT17" i="491"/>
  <c r="AR18" i="491"/>
  <c r="AS18" i="491"/>
  <c r="AT18" i="491"/>
  <c r="AR19" i="491"/>
  <c r="AS19" i="491"/>
  <c r="AT19" i="491"/>
  <c r="AR20" i="491"/>
  <c r="AS20" i="491"/>
  <c r="AT20" i="491"/>
  <c r="AR21" i="491"/>
  <c r="AS21" i="491"/>
  <c r="AT21" i="491"/>
  <c r="AR15" i="449"/>
  <c r="AS15" i="449"/>
  <c r="AT15" i="449"/>
  <c r="AR16" i="449"/>
  <c r="AS16" i="449"/>
  <c r="AT16" i="449"/>
  <c r="AR17" i="449"/>
  <c r="AS17" i="449"/>
  <c r="AT17" i="449"/>
  <c r="AR18" i="449"/>
  <c r="AS18" i="449"/>
  <c r="AT18" i="449"/>
  <c r="AR19" i="449"/>
  <c r="AS19" i="449"/>
  <c r="AT19" i="449"/>
  <c r="AR20" i="449"/>
  <c r="AS20" i="449"/>
  <c r="AT20" i="449"/>
  <c r="AR21" i="449"/>
  <c r="AS21" i="449"/>
  <c r="AT21" i="449"/>
  <c r="AK12" i="473"/>
  <c r="A8" i="473" s="1"/>
  <c r="H17" i="473" s="1"/>
  <c r="N41" i="473" s="1"/>
  <c r="AK12" i="474"/>
  <c r="A8" i="474" s="1"/>
  <c r="H28" i="474" s="1"/>
  <c r="V45" i="474" s="1"/>
  <c r="AK12" i="475"/>
  <c r="A8" i="475" s="1"/>
  <c r="AK12" i="476"/>
  <c r="A8" i="476" s="1"/>
  <c r="AK12" i="477"/>
  <c r="A8" i="477" s="1"/>
  <c r="H28" i="477" s="1"/>
  <c r="V45" i="477" s="1"/>
  <c r="AK12" i="478"/>
  <c r="A8" i="478" s="1"/>
  <c r="AK12" i="479"/>
  <c r="A8" i="479" s="1"/>
  <c r="AK12" i="480"/>
  <c r="A8" i="480" s="1"/>
  <c r="H26" i="480" s="1"/>
  <c r="V43" i="480" s="1"/>
  <c r="AK12" i="481"/>
  <c r="A8" i="481" s="1"/>
  <c r="BD3" i="481" s="1"/>
  <c r="BD4" i="481" s="1"/>
  <c r="BD5" i="481" s="1"/>
  <c r="AK12" i="482"/>
  <c r="A8" i="482" s="1"/>
  <c r="BP3" i="482" s="1"/>
  <c r="BP4" i="482" s="1"/>
  <c r="BP5" i="482" s="1"/>
  <c r="AK12" i="483"/>
  <c r="A8" i="483" s="1"/>
  <c r="AK12" i="484"/>
  <c r="A8" i="484" s="1"/>
  <c r="BP3" i="484" s="1"/>
  <c r="BP4" i="484" s="1"/>
  <c r="BP5" i="484" s="1"/>
  <c r="AK12" i="485"/>
  <c r="A8" i="485" s="1"/>
  <c r="BL3" i="485" s="1"/>
  <c r="BL4" i="485" s="1"/>
  <c r="BL5" i="485" s="1"/>
  <c r="AK12" i="486"/>
  <c r="A8" i="486" s="1"/>
  <c r="H26" i="486" s="1"/>
  <c r="V43" i="486" s="1"/>
  <c r="AK12" i="487"/>
  <c r="A8" i="487" s="1"/>
  <c r="AK12" i="488"/>
  <c r="A8" i="488" s="1"/>
  <c r="BM3" i="488" s="1"/>
  <c r="BM4" i="488" s="1"/>
  <c r="BM5" i="488" s="1"/>
  <c r="AK12" i="489"/>
  <c r="A8" i="489" s="1"/>
  <c r="BH3" i="489" s="1"/>
  <c r="BH4" i="489" s="1"/>
  <c r="BH5" i="489" s="1"/>
  <c r="AK12" i="490"/>
  <c r="A8" i="490" s="1"/>
  <c r="H16" i="490" s="1"/>
  <c r="N40" i="490" s="1"/>
  <c r="AK12" i="491"/>
  <c r="A8" i="491" s="1"/>
  <c r="BK3" i="491" s="1"/>
  <c r="BK4" i="491" s="1"/>
  <c r="BK5" i="491" s="1"/>
  <c r="AK12" i="449"/>
  <c r="A8" i="449" s="1"/>
  <c r="H15" i="449" s="1"/>
  <c r="N39" i="449" s="1"/>
  <c r="V22" i="448"/>
  <c r="W22" i="448"/>
  <c r="X22" i="448"/>
  <c r="V23" i="448"/>
  <c r="W23" i="448"/>
  <c r="X23" i="448"/>
  <c r="V24" i="448"/>
  <c r="W24" i="448"/>
  <c r="X24" i="448"/>
  <c r="V25" i="448"/>
  <c r="W25" i="448"/>
  <c r="X25" i="448"/>
  <c r="V26" i="448"/>
  <c r="W26" i="448"/>
  <c r="X26" i="448"/>
  <c r="V27" i="448"/>
  <c r="W27" i="448"/>
  <c r="X27" i="448"/>
  <c r="V28" i="448"/>
  <c r="W28" i="448"/>
  <c r="X28" i="448"/>
  <c r="V29" i="448"/>
  <c r="W29" i="448"/>
  <c r="X29" i="448"/>
  <c r="V30" i="448"/>
  <c r="W30" i="448"/>
  <c r="X30" i="448"/>
  <c r="V31" i="448"/>
  <c r="W31" i="448"/>
  <c r="X31" i="448"/>
  <c r="V32" i="448"/>
  <c r="W32" i="448"/>
  <c r="X32" i="448"/>
  <c r="V33" i="448"/>
  <c r="W33" i="448"/>
  <c r="X33" i="448"/>
  <c r="V34" i="448"/>
  <c r="W34" i="448"/>
  <c r="X34" i="448"/>
  <c r="V35" i="448"/>
  <c r="W35" i="448"/>
  <c r="X35" i="448"/>
  <c r="V36" i="448"/>
  <c r="W36" i="448"/>
  <c r="X36" i="448"/>
  <c r="V37" i="448"/>
  <c r="W37" i="448"/>
  <c r="X37" i="448"/>
  <c r="V38" i="448"/>
  <c r="W38" i="448"/>
  <c r="X38" i="448"/>
  <c r="V39" i="448"/>
  <c r="W39" i="448"/>
  <c r="X39" i="448"/>
  <c r="O22" i="448"/>
  <c r="P22" i="448"/>
  <c r="Q22" i="448"/>
  <c r="R22" i="448"/>
  <c r="O23" i="448"/>
  <c r="P23" i="448"/>
  <c r="Q23" i="448"/>
  <c r="R23" i="448"/>
  <c r="O24" i="448"/>
  <c r="P24" i="448"/>
  <c r="Q24" i="448"/>
  <c r="R24" i="448"/>
  <c r="O25" i="448"/>
  <c r="P25" i="448"/>
  <c r="Q25" i="448"/>
  <c r="R25" i="448"/>
  <c r="O26" i="448"/>
  <c r="P26" i="448"/>
  <c r="Q26" i="448"/>
  <c r="R26" i="448"/>
  <c r="O27" i="448"/>
  <c r="P27" i="448"/>
  <c r="Q27" i="448"/>
  <c r="R27" i="448"/>
  <c r="O28" i="448"/>
  <c r="P28" i="448"/>
  <c r="Q28" i="448"/>
  <c r="R28" i="448"/>
  <c r="O29" i="448"/>
  <c r="P29" i="448"/>
  <c r="Q29" i="448"/>
  <c r="R29" i="448"/>
  <c r="O30" i="448"/>
  <c r="P30" i="448"/>
  <c r="Q30" i="448"/>
  <c r="R30" i="448"/>
  <c r="O31" i="448"/>
  <c r="P31" i="448"/>
  <c r="Q31" i="448"/>
  <c r="R31" i="448"/>
  <c r="O32" i="448"/>
  <c r="P32" i="448"/>
  <c r="Q32" i="448"/>
  <c r="R32" i="448"/>
  <c r="O33" i="448"/>
  <c r="P33" i="448"/>
  <c r="Q33" i="448"/>
  <c r="R33" i="448"/>
  <c r="O34" i="448"/>
  <c r="P34" i="448"/>
  <c r="Q34" i="448"/>
  <c r="R34" i="448"/>
  <c r="O35" i="448"/>
  <c r="P35" i="448"/>
  <c r="Q35" i="448"/>
  <c r="R35" i="448"/>
  <c r="O36" i="448"/>
  <c r="P36" i="448"/>
  <c r="Q36" i="448"/>
  <c r="R36" i="448"/>
  <c r="O37" i="448"/>
  <c r="P37" i="448"/>
  <c r="Q37" i="448"/>
  <c r="R37" i="448"/>
  <c r="O38" i="448"/>
  <c r="P38" i="448"/>
  <c r="Q38" i="448"/>
  <c r="R38" i="448"/>
  <c r="O39" i="448"/>
  <c r="P39" i="448"/>
  <c r="Q39" i="448"/>
  <c r="R39" i="448"/>
  <c r="V21" i="448"/>
  <c r="W21" i="448"/>
  <c r="X21" i="448"/>
  <c r="BQ5" i="449"/>
  <c r="BQ5" i="473"/>
  <c r="BQ5" i="474"/>
  <c r="BQ5" i="475"/>
  <c r="BQ5" i="476"/>
  <c r="BQ5" i="477"/>
  <c r="BQ5" i="478"/>
  <c r="BQ5" i="479"/>
  <c r="BQ5" i="480"/>
  <c r="BQ5" i="481"/>
  <c r="BQ5" i="482"/>
  <c r="BQ5" i="483"/>
  <c r="BQ5" i="484"/>
  <c r="BQ5" i="485"/>
  <c r="BQ5" i="486"/>
  <c r="BQ5" i="487"/>
  <c r="BQ5" i="488"/>
  <c r="BQ5" i="489"/>
  <c r="BQ5" i="490"/>
  <c r="BQ5" i="491"/>
  <c r="BR2" i="449"/>
  <c r="BS2" i="449"/>
  <c r="BR2" i="473"/>
  <c r="BS2" i="473"/>
  <c r="BR2" i="474"/>
  <c r="BS2" i="474"/>
  <c r="BR2" i="475"/>
  <c r="BS2" i="475"/>
  <c r="BR2" i="476"/>
  <c r="BS2" i="476"/>
  <c r="BR2" i="477"/>
  <c r="BS2" i="477"/>
  <c r="BR2" i="478"/>
  <c r="BS2" i="478"/>
  <c r="BR2" i="479"/>
  <c r="BS2" i="479"/>
  <c r="BR2" i="480"/>
  <c r="BS2" i="480"/>
  <c r="BR2" i="481"/>
  <c r="BS2" i="481"/>
  <c r="BR2" i="482"/>
  <c r="BS2" i="482"/>
  <c r="BR2" i="483"/>
  <c r="BS2" i="483"/>
  <c r="BR2" i="484"/>
  <c r="BS2" i="484"/>
  <c r="BR2" i="485"/>
  <c r="BS2" i="485"/>
  <c r="BR2" i="486"/>
  <c r="BS2" i="486"/>
  <c r="BR2" i="487"/>
  <c r="BS2" i="487"/>
  <c r="BR2" i="488"/>
  <c r="BS2" i="488"/>
  <c r="BR2" i="489"/>
  <c r="BS2" i="489"/>
  <c r="BR2" i="490"/>
  <c r="BS2" i="490"/>
  <c r="BR2" i="491"/>
  <c r="W40" i="448"/>
  <c r="BS2" i="491"/>
  <c r="X40" i="448"/>
  <c r="BQ2" i="449"/>
  <c r="BQ2" i="473"/>
  <c r="BQ2" i="474"/>
  <c r="BQ2" i="475"/>
  <c r="BQ2" i="476"/>
  <c r="BQ2" i="477"/>
  <c r="BQ2" i="478"/>
  <c r="BQ2" i="479"/>
  <c r="BQ2" i="480"/>
  <c r="BQ2" i="481"/>
  <c r="BQ2" i="482"/>
  <c r="BQ2" i="483"/>
  <c r="BQ2" i="484"/>
  <c r="BQ2" i="485"/>
  <c r="BQ2" i="486"/>
  <c r="BQ2" i="487"/>
  <c r="BQ2" i="488"/>
  <c r="BQ2" i="489"/>
  <c r="BQ2" i="490"/>
  <c r="BQ2" i="491"/>
  <c r="V40" i="448"/>
  <c r="X13" i="448"/>
  <c r="K133" i="448" s="1"/>
  <c r="AI133" i="448" s="1"/>
  <c r="F74" i="448"/>
  <c r="BF34" i="472"/>
  <c r="T34" i="472"/>
  <c r="S34" i="472"/>
  <c r="R34" i="472"/>
  <c r="Q34" i="472"/>
  <c r="P34" i="472"/>
  <c r="O34" i="472"/>
  <c r="N34" i="472"/>
  <c r="M34" i="472"/>
  <c r="L34" i="472"/>
  <c r="K34" i="472"/>
  <c r="J34" i="472"/>
  <c r="I34" i="472"/>
  <c r="H34" i="472"/>
  <c r="G34" i="472"/>
  <c r="T33" i="472"/>
  <c r="S33" i="472"/>
  <c r="R33" i="472"/>
  <c r="Q33" i="472"/>
  <c r="P33" i="472"/>
  <c r="O33" i="472"/>
  <c r="N33" i="472"/>
  <c r="M33" i="472"/>
  <c r="L33" i="472"/>
  <c r="K33" i="472"/>
  <c r="J33" i="472"/>
  <c r="I33" i="472"/>
  <c r="H33" i="472"/>
  <c r="G33" i="472"/>
  <c r="T32" i="472"/>
  <c r="S32" i="472"/>
  <c r="F73" i="448"/>
  <c r="R32" i="472"/>
  <c r="F72" i="448"/>
  <c r="Q32" i="472"/>
  <c r="F71" i="448"/>
  <c r="P32" i="472"/>
  <c r="F70" i="448"/>
  <c r="O32" i="472"/>
  <c r="F69" i="448"/>
  <c r="N32" i="472"/>
  <c r="F68" i="448"/>
  <c r="M32" i="472"/>
  <c r="F67" i="448"/>
  <c r="L32" i="472"/>
  <c r="F66" i="448"/>
  <c r="K32" i="472"/>
  <c r="F65" i="448"/>
  <c r="J32" i="472"/>
  <c r="F64" i="448"/>
  <c r="I32" i="472"/>
  <c r="F63" i="448"/>
  <c r="H32" i="472"/>
  <c r="F62" i="448"/>
  <c r="G32" i="472"/>
  <c r="F61" i="448"/>
  <c r="CQ31" i="472"/>
  <c r="CP31" i="472"/>
  <c r="CO31" i="472"/>
  <c r="CN31" i="472"/>
  <c r="Z33" i="472"/>
  <c r="CQ30" i="472"/>
  <c r="CP30" i="472"/>
  <c r="CO30" i="472"/>
  <c r="CN30" i="472"/>
  <c r="BZ30" i="472"/>
  <c r="BY30" i="472"/>
  <c r="BX30" i="472"/>
  <c r="BW30" i="472"/>
  <c r="BV30" i="472"/>
  <c r="BU30" i="472"/>
  <c r="BT30" i="472"/>
  <c r="BS30" i="472"/>
  <c r="BG34" i="472"/>
  <c r="BR30" i="472"/>
  <c r="BQ30" i="472"/>
  <c r="BP30" i="472"/>
  <c r="BO30" i="472"/>
  <c r="BN30" i="472"/>
  <c r="BM30" i="472"/>
  <c r="BL30" i="472"/>
  <c r="BK30" i="472"/>
  <c r="BJ30" i="472"/>
  <c r="BI30" i="472"/>
  <c r="BH30" i="472"/>
  <c r="BG30" i="472"/>
  <c r="BF30" i="472"/>
  <c r="BE30" i="472"/>
  <c r="BD30" i="472"/>
  <c r="BC30" i="472"/>
  <c r="BE34" i="472"/>
  <c r="AG30" i="472"/>
  <c r="AF30" i="472"/>
  <c r="AE30" i="472"/>
  <c r="AD30" i="472"/>
  <c r="AC30" i="472"/>
  <c r="AB30" i="472"/>
  <c r="AA30" i="472"/>
  <c r="Z30" i="472"/>
  <c r="Y30" i="472"/>
  <c r="X30" i="472"/>
  <c r="W30" i="472"/>
  <c r="V30" i="472"/>
  <c r="U30" i="472"/>
  <c r="T30" i="472"/>
  <c r="T31" i="472"/>
  <c r="S30" i="472"/>
  <c r="S31" i="472"/>
  <c r="R30" i="472"/>
  <c r="R31" i="472"/>
  <c r="Q30" i="472"/>
  <c r="Q31" i="472"/>
  <c r="P30" i="472"/>
  <c r="P31" i="472"/>
  <c r="O30" i="472"/>
  <c r="O31" i="472"/>
  <c r="N30" i="472"/>
  <c r="N31" i="472"/>
  <c r="M30" i="472"/>
  <c r="M31" i="472"/>
  <c r="L30" i="472"/>
  <c r="L31" i="472"/>
  <c r="K30" i="472"/>
  <c r="K31" i="472"/>
  <c r="J30" i="472"/>
  <c r="J31" i="472"/>
  <c r="I30" i="472"/>
  <c r="I31" i="472"/>
  <c r="H30" i="472"/>
  <c r="H31" i="472"/>
  <c r="G30" i="472"/>
  <c r="G31" i="472"/>
  <c r="X11" i="448"/>
  <c r="K137" i="448" s="1"/>
  <c r="AI137" i="448" s="1"/>
  <c r="X12" i="448"/>
  <c r="K132" i="448" s="1"/>
  <c r="E186" i="452"/>
  <c r="F186" i="452"/>
  <c r="G186" i="452"/>
  <c r="H186" i="452"/>
  <c r="I186" i="452"/>
  <c r="J186" i="452"/>
  <c r="K186" i="452"/>
  <c r="L186" i="452"/>
  <c r="M186" i="452"/>
  <c r="N186" i="452"/>
  <c r="O186" i="452"/>
  <c r="P186" i="452"/>
  <c r="Q186" i="452"/>
  <c r="R186" i="452"/>
  <c r="S186" i="452"/>
  <c r="T186" i="452"/>
  <c r="U186" i="452"/>
  <c r="V186" i="452"/>
  <c r="W186" i="452"/>
  <c r="E187" i="452"/>
  <c r="F187" i="452"/>
  <c r="G187" i="452"/>
  <c r="H187" i="452"/>
  <c r="I187" i="452"/>
  <c r="J187" i="452"/>
  <c r="K187" i="452"/>
  <c r="L187" i="452"/>
  <c r="M187" i="452"/>
  <c r="N187" i="452"/>
  <c r="O187" i="452"/>
  <c r="P187" i="452"/>
  <c r="Q187" i="452"/>
  <c r="R187" i="452"/>
  <c r="S187" i="452"/>
  <c r="T187" i="452"/>
  <c r="U187" i="452"/>
  <c r="V187" i="452"/>
  <c r="W187" i="452"/>
  <c r="E188" i="452"/>
  <c r="F188" i="452"/>
  <c r="G188" i="452"/>
  <c r="H188" i="452"/>
  <c r="I188" i="452"/>
  <c r="J188" i="452"/>
  <c r="K188" i="452"/>
  <c r="L188" i="452"/>
  <c r="M188" i="452"/>
  <c r="N188" i="452"/>
  <c r="O188" i="452"/>
  <c r="P188" i="452"/>
  <c r="Q188" i="452"/>
  <c r="R188" i="452"/>
  <c r="S188" i="452"/>
  <c r="T188" i="452"/>
  <c r="U188" i="452"/>
  <c r="V188" i="452"/>
  <c r="W188" i="452"/>
  <c r="E189" i="452"/>
  <c r="F189" i="452"/>
  <c r="G189" i="452"/>
  <c r="H189" i="452"/>
  <c r="I189" i="452"/>
  <c r="J189" i="452"/>
  <c r="K189" i="452"/>
  <c r="L189" i="452"/>
  <c r="M189" i="452"/>
  <c r="N189" i="452"/>
  <c r="O189" i="452"/>
  <c r="P189" i="452"/>
  <c r="Q189" i="452"/>
  <c r="R189" i="452"/>
  <c r="S189" i="452"/>
  <c r="T189" i="452"/>
  <c r="U189" i="452"/>
  <c r="V189" i="452"/>
  <c r="W189" i="452"/>
  <c r="E190" i="452"/>
  <c r="F190" i="452"/>
  <c r="G190" i="452"/>
  <c r="H190" i="452"/>
  <c r="I190" i="452"/>
  <c r="J190" i="452"/>
  <c r="K190" i="452"/>
  <c r="L190" i="452"/>
  <c r="M190" i="452"/>
  <c r="N190" i="452"/>
  <c r="O190" i="452"/>
  <c r="P190" i="452"/>
  <c r="Q190" i="452"/>
  <c r="R190" i="452"/>
  <c r="S190" i="452"/>
  <c r="T190" i="452"/>
  <c r="U190" i="452"/>
  <c r="V190" i="452"/>
  <c r="W190" i="452"/>
  <c r="E191" i="452"/>
  <c r="F191" i="452"/>
  <c r="G191" i="452"/>
  <c r="H191" i="452"/>
  <c r="I191" i="452"/>
  <c r="J191" i="452"/>
  <c r="K191" i="452"/>
  <c r="L191" i="452"/>
  <c r="M191" i="452"/>
  <c r="N191" i="452"/>
  <c r="O191" i="452"/>
  <c r="P191" i="452"/>
  <c r="Q191" i="452"/>
  <c r="R191" i="452"/>
  <c r="S191" i="452"/>
  <c r="T191" i="452"/>
  <c r="U191" i="452"/>
  <c r="V191" i="452"/>
  <c r="W191" i="452"/>
  <c r="E192" i="452"/>
  <c r="F192" i="452"/>
  <c r="G192" i="452"/>
  <c r="H192" i="452"/>
  <c r="I192" i="452"/>
  <c r="J192" i="452"/>
  <c r="K192" i="452"/>
  <c r="L192" i="452"/>
  <c r="M192" i="452"/>
  <c r="N192" i="452"/>
  <c r="O192" i="452"/>
  <c r="P192" i="452"/>
  <c r="Q192" i="452"/>
  <c r="R192" i="452"/>
  <c r="S192" i="452"/>
  <c r="T192" i="452"/>
  <c r="U192" i="452"/>
  <c r="V192" i="452"/>
  <c r="W192" i="452"/>
  <c r="E193" i="452"/>
  <c r="F193" i="452"/>
  <c r="G193" i="452"/>
  <c r="H193" i="452"/>
  <c r="I193" i="452"/>
  <c r="J193" i="452"/>
  <c r="K193" i="452"/>
  <c r="L193" i="452"/>
  <c r="M193" i="452"/>
  <c r="N193" i="452"/>
  <c r="O193" i="452"/>
  <c r="P193" i="452"/>
  <c r="Q193" i="452"/>
  <c r="R193" i="452"/>
  <c r="S193" i="452"/>
  <c r="T193" i="452"/>
  <c r="U193" i="452"/>
  <c r="V193" i="452"/>
  <c r="W193" i="452"/>
  <c r="E194" i="452"/>
  <c r="F194" i="452"/>
  <c r="G194" i="452"/>
  <c r="H194" i="452"/>
  <c r="I194" i="452"/>
  <c r="J194" i="452"/>
  <c r="K194" i="452"/>
  <c r="L194" i="452"/>
  <c r="M194" i="452"/>
  <c r="N194" i="452"/>
  <c r="O194" i="452"/>
  <c r="P194" i="452"/>
  <c r="Q194" i="452"/>
  <c r="R194" i="452"/>
  <c r="S194" i="452"/>
  <c r="T194" i="452"/>
  <c r="U194" i="452"/>
  <c r="V194" i="452"/>
  <c r="W194" i="452"/>
  <c r="E195" i="452"/>
  <c r="F195" i="452"/>
  <c r="G195" i="452"/>
  <c r="H195" i="452"/>
  <c r="I195" i="452"/>
  <c r="J195" i="452"/>
  <c r="K195" i="452"/>
  <c r="L195" i="452"/>
  <c r="M195" i="452"/>
  <c r="N195" i="452"/>
  <c r="O195" i="452"/>
  <c r="P195" i="452"/>
  <c r="Q195" i="452"/>
  <c r="R195" i="452"/>
  <c r="S195" i="452"/>
  <c r="T195" i="452"/>
  <c r="U195" i="452"/>
  <c r="V195" i="452"/>
  <c r="W195" i="452"/>
  <c r="E196" i="452"/>
  <c r="F196" i="452"/>
  <c r="G196" i="452"/>
  <c r="H196" i="452"/>
  <c r="I196" i="452"/>
  <c r="J196" i="452"/>
  <c r="K196" i="452"/>
  <c r="L196" i="452"/>
  <c r="M196" i="452"/>
  <c r="N196" i="452"/>
  <c r="O196" i="452"/>
  <c r="P196" i="452"/>
  <c r="Q196" i="452"/>
  <c r="R196" i="452"/>
  <c r="S196" i="452"/>
  <c r="T196" i="452"/>
  <c r="U196" i="452"/>
  <c r="V196" i="452"/>
  <c r="W196" i="452"/>
  <c r="E197" i="452"/>
  <c r="F197" i="452"/>
  <c r="G197" i="452"/>
  <c r="H197" i="452"/>
  <c r="I197" i="452"/>
  <c r="J197" i="452"/>
  <c r="K197" i="452"/>
  <c r="L197" i="452"/>
  <c r="M197" i="452"/>
  <c r="N197" i="452"/>
  <c r="O197" i="452"/>
  <c r="P197" i="452"/>
  <c r="Q197" i="452"/>
  <c r="R197" i="452"/>
  <c r="S197" i="452"/>
  <c r="T197" i="452"/>
  <c r="U197" i="452"/>
  <c r="V197" i="452"/>
  <c r="W197" i="452"/>
  <c r="E198" i="452"/>
  <c r="F198" i="452"/>
  <c r="G198" i="452"/>
  <c r="H198" i="452"/>
  <c r="I198" i="452"/>
  <c r="J198" i="452"/>
  <c r="K198" i="452"/>
  <c r="L198" i="452"/>
  <c r="M198" i="452"/>
  <c r="N198" i="452"/>
  <c r="O198" i="452"/>
  <c r="P198" i="452"/>
  <c r="Q198" i="452"/>
  <c r="R198" i="452"/>
  <c r="S198" i="452"/>
  <c r="T198" i="452"/>
  <c r="U198" i="452"/>
  <c r="V198" i="452"/>
  <c r="W198" i="452"/>
  <c r="W185" i="452"/>
  <c r="V185" i="452"/>
  <c r="U185" i="452"/>
  <c r="T185" i="452"/>
  <c r="S185" i="452"/>
  <c r="R185" i="452"/>
  <c r="Q185" i="452"/>
  <c r="P185" i="452"/>
  <c r="O185" i="452"/>
  <c r="N185" i="452"/>
  <c r="M185" i="452"/>
  <c r="L185" i="452"/>
  <c r="K185" i="452"/>
  <c r="J185" i="452"/>
  <c r="I185" i="452"/>
  <c r="H185" i="452"/>
  <c r="G185" i="452"/>
  <c r="F185" i="452"/>
  <c r="E185" i="452"/>
  <c r="E168" i="452"/>
  <c r="F168" i="452"/>
  <c r="G168" i="452"/>
  <c r="H168" i="452"/>
  <c r="I168" i="452"/>
  <c r="J168" i="452"/>
  <c r="K168" i="452"/>
  <c r="L168" i="452"/>
  <c r="M168" i="452"/>
  <c r="N168" i="452"/>
  <c r="O168" i="452"/>
  <c r="P168" i="452"/>
  <c r="Q168" i="452"/>
  <c r="R168" i="452"/>
  <c r="S168" i="452"/>
  <c r="T168" i="452"/>
  <c r="U168" i="452"/>
  <c r="V168" i="452"/>
  <c r="W168" i="452"/>
  <c r="E169" i="452"/>
  <c r="F169" i="452"/>
  <c r="G169" i="452"/>
  <c r="H169" i="452"/>
  <c r="I169" i="452"/>
  <c r="J169" i="452"/>
  <c r="K169" i="452"/>
  <c r="L169" i="452"/>
  <c r="M169" i="452"/>
  <c r="N169" i="452"/>
  <c r="O169" i="452"/>
  <c r="P169" i="452"/>
  <c r="Q169" i="452"/>
  <c r="R169" i="452"/>
  <c r="S169" i="452"/>
  <c r="T169" i="452"/>
  <c r="U169" i="452"/>
  <c r="V169" i="452"/>
  <c r="W169" i="452"/>
  <c r="E170" i="452"/>
  <c r="F170" i="452"/>
  <c r="G170" i="452"/>
  <c r="H170" i="452"/>
  <c r="I170" i="452"/>
  <c r="J170" i="452"/>
  <c r="K170" i="452"/>
  <c r="L170" i="452"/>
  <c r="M170" i="452"/>
  <c r="N170" i="452"/>
  <c r="O170" i="452"/>
  <c r="P170" i="452"/>
  <c r="Q170" i="452"/>
  <c r="R170" i="452"/>
  <c r="S170" i="452"/>
  <c r="T170" i="452"/>
  <c r="U170" i="452"/>
  <c r="V170" i="452"/>
  <c r="W170" i="452"/>
  <c r="E171" i="452"/>
  <c r="F171" i="452"/>
  <c r="G171" i="452"/>
  <c r="H171" i="452"/>
  <c r="I171" i="452"/>
  <c r="J171" i="452"/>
  <c r="K171" i="452"/>
  <c r="L171" i="452"/>
  <c r="M171" i="452"/>
  <c r="N171" i="452"/>
  <c r="O171" i="452"/>
  <c r="P171" i="452"/>
  <c r="Q171" i="452"/>
  <c r="R171" i="452"/>
  <c r="S171" i="452"/>
  <c r="T171" i="452"/>
  <c r="U171" i="452"/>
  <c r="V171" i="452"/>
  <c r="W171" i="452"/>
  <c r="E172" i="452"/>
  <c r="F172" i="452"/>
  <c r="G172" i="452"/>
  <c r="H172" i="452"/>
  <c r="I172" i="452"/>
  <c r="J172" i="452"/>
  <c r="K172" i="452"/>
  <c r="L172" i="452"/>
  <c r="M172" i="452"/>
  <c r="N172" i="452"/>
  <c r="O172" i="452"/>
  <c r="P172" i="452"/>
  <c r="Q172" i="452"/>
  <c r="R172" i="452"/>
  <c r="S172" i="452"/>
  <c r="T172" i="452"/>
  <c r="U172" i="452"/>
  <c r="V172" i="452"/>
  <c r="W172" i="452"/>
  <c r="E173" i="452"/>
  <c r="F173" i="452"/>
  <c r="G173" i="452"/>
  <c r="H173" i="452"/>
  <c r="I173" i="452"/>
  <c r="J173" i="452"/>
  <c r="K173" i="452"/>
  <c r="L173" i="452"/>
  <c r="M173" i="452"/>
  <c r="N173" i="452"/>
  <c r="O173" i="452"/>
  <c r="P173" i="452"/>
  <c r="Q173" i="452"/>
  <c r="R173" i="452"/>
  <c r="S173" i="452"/>
  <c r="T173" i="452"/>
  <c r="U173" i="452"/>
  <c r="V173" i="452"/>
  <c r="W173" i="452"/>
  <c r="E174" i="452"/>
  <c r="F174" i="452"/>
  <c r="G174" i="452"/>
  <c r="H174" i="452"/>
  <c r="I174" i="452"/>
  <c r="J174" i="452"/>
  <c r="K174" i="452"/>
  <c r="L174" i="452"/>
  <c r="M174" i="452"/>
  <c r="N174" i="452"/>
  <c r="O174" i="452"/>
  <c r="P174" i="452"/>
  <c r="Q174" i="452"/>
  <c r="R174" i="452"/>
  <c r="S174" i="452"/>
  <c r="T174" i="452"/>
  <c r="U174" i="452"/>
  <c r="V174" i="452"/>
  <c r="W174" i="452"/>
  <c r="E175" i="452"/>
  <c r="F175" i="452"/>
  <c r="G175" i="452"/>
  <c r="H175" i="452"/>
  <c r="I175" i="452"/>
  <c r="J175" i="452"/>
  <c r="K175" i="452"/>
  <c r="L175" i="452"/>
  <c r="M175" i="452"/>
  <c r="N175" i="452"/>
  <c r="O175" i="452"/>
  <c r="P175" i="452"/>
  <c r="Q175" i="452"/>
  <c r="R175" i="452"/>
  <c r="S175" i="452"/>
  <c r="T175" i="452"/>
  <c r="U175" i="452"/>
  <c r="V175" i="452"/>
  <c r="W175" i="452"/>
  <c r="E176" i="452"/>
  <c r="F176" i="452"/>
  <c r="G176" i="452"/>
  <c r="H176" i="452"/>
  <c r="I176" i="452"/>
  <c r="J176" i="452"/>
  <c r="K176" i="452"/>
  <c r="L176" i="452"/>
  <c r="M176" i="452"/>
  <c r="N176" i="452"/>
  <c r="O176" i="452"/>
  <c r="P176" i="452"/>
  <c r="Q176" i="452"/>
  <c r="R176" i="452"/>
  <c r="S176" i="452"/>
  <c r="T176" i="452"/>
  <c r="U176" i="452"/>
  <c r="V176" i="452"/>
  <c r="W176" i="452"/>
  <c r="E177" i="452"/>
  <c r="F177" i="452"/>
  <c r="G177" i="452"/>
  <c r="H177" i="452"/>
  <c r="I177" i="452"/>
  <c r="J177" i="452"/>
  <c r="K177" i="452"/>
  <c r="L177" i="452"/>
  <c r="M177" i="452"/>
  <c r="N177" i="452"/>
  <c r="O177" i="452"/>
  <c r="P177" i="452"/>
  <c r="Q177" i="452"/>
  <c r="R177" i="452"/>
  <c r="S177" i="452"/>
  <c r="T177" i="452"/>
  <c r="U177" i="452"/>
  <c r="V177" i="452"/>
  <c r="W177" i="452"/>
  <c r="E178" i="452"/>
  <c r="F178" i="452"/>
  <c r="G178" i="452"/>
  <c r="H178" i="452"/>
  <c r="I178" i="452"/>
  <c r="J178" i="452"/>
  <c r="K178" i="452"/>
  <c r="L178" i="452"/>
  <c r="M178" i="452"/>
  <c r="N178" i="452"/>
  <c r="O178" i="452"/>
  <c r="P178" i="452"/>
  <c r="Q178" i="452"/>
  <c r="R178" i="452"/>
  <c r="S178" i="452"/>
  <c r="T178" i="452"/>
  <c r="U178" i="452"/>
  <c r="V178" i="452"/>
  <c r="W178" i="452"/>
  <c r="E179" i="452"/>
  <c r="F179" i="452"/>
  <c r="G179" i="452"/>
  <c r="H179" i="452"/>
  <c r="I179" i="452"/>
  <c r="J179" i="452"/>
  <c r="K179" i="452"/>
  <c r="L179" i="452"/>
  <c r="M179" i="452"/>
  <c r="N179" i="452"/>
  <c r="O179" i="452"/>
  <c r="P179" i="452"/>
  <c r="Q179" i="452"/>
  <c r="R179" i="452"/>
  <c r="S179" i="452"/>
  <c r="T179" i="452"/>
  <c r="U179" i="452"/>
  <c r="V179" i="452"/>
  <c r="W179" i="452"/>
  <c r="E180" i="452"/>
  <c r="F180" i="452"/>
  <c r="G180" i="452"/>
  <c r="H180" i="452"/>
  <c r="I180" i="452"/>
  <c r="J180" i="452"/>
  <c r="K180" i="452"/>
  <c r="L180" i="452"/>
  <c r="M180" i="452"/>
  <c r="N180" i="452"/>
  <c r="O180" i="452"/>
  <c r="P180" i="452"/>
  <c r="Q180" i="452"/>
  <c r="R180" i="452"/>
  <c r="S180" i="452"/>
  <c r="T180" i="452"/>
  <c r="U180" i="452"/>
  <c r="V180" i="452"/>
  <c r="W180" i="452"/>
  <c r="W167" i="452"/>
  <c r="V167" i="452"/>
  <c r="U167" i="452"/>
  <c r="T167" i="452"/>
  <c r="S167" i="452"/>
  <c r="R167" i="452"/>
  <c r="Q167" i="452"/>
  <c r="P167" i="452"/>
  <c r="O167" i="452"/>
  <c r="N167" i="452"/>
  <c r="M167" i="452"/>
  <c r="L167" i="452"/>
  <c r="K167" i="452"/>
  <c r="J167" i="452"/>
  <c r="I167" i="452"/>
  <c r="H167" i="452"/>
  <c r="G167" i="452"/>
  <c r="F167" i="452"/>
  <c r="E167" i="452"/>
  <c r="E150" i="452"/>
  <c r="F150" i="452"/>
  <c r="G150" i="452"/>
  <c r="H150" i="452"/>
  <c r="I150" i="452"/>
  <c r="J150" i="452"/>
  <c r="K150" i="452"/>
  <c r="L150" i="452"/>
  <c r="M150" i="452"/>
  <c r="N150" i="452"/>
  <c r="O150" i="452"/>
  <c r="P150" i="452"/>
  <c r="Q150" i="452"/>
  <c r="R150" i="452"/>
  <c r="S150" i="452"/>
  <c r="T150" i="452"/>
  <c r="U150" i="452"/>
  <c r="V150" i="452"/>
  <c r="W150" i="452"/>
  <c r="E151" i="452"/>
  <c r="F151" i="452"/>
  <c r="G151" i="452"/>
  <c r="H151" i="452"/>
  <c r="I151" i="452"/>
  <c r="J151" i="452"/>
  <c r="K151" i="452"/>
  <c r="L151" i="452"/>
  <c r="M151" i="452"/>
  <c r="N151" i="452"/>
  <c r="O151" i="452"/>
  <c r="P151" i="452"/>
  <c r="Q151" i="452"/>
  <c r="R151" i="452"/>
  <c r="S151" i="452"/>
  <c r="T151" i="452"/>
  <c r="U151" i="452"/>
  <c r="V151" i="452"/>
  <c r="W151" i="452"/>
  <c r="E152" i="452"/>
  <c r="F152" i="452"/>
  <c r="G152" i="452"/>
  <c r="H152" i="452"/>
  <c r="I152" i="452"/>
  <c r="J152" i="452"/>
  <c r="K152" i="452"/>
  <c r="L152" i="452"/>
  <c r="M152" i="452"/>
  <c r="N152" i="452"/>
  <c r="O152" i="452"/>
  <c r="P152" i="452"/>
  <c r="Q152" i="452"/>
  <c r="R152" i="452"/>
  <c r="S152" i="452"/>
  <c r="T152" i="452"/>
  <c r="U152" i="452"/>
  <c r="V152" i="452"/>
  <c r="W152" i="452"/>
  <c r="E153" i="452"/>
  <c r="F153" i="452"/>
  <c r="G153" i="452"/>
  <c r="H153" i="452"/>
  <c r="I153" i="452"/>
  <c r="J153" i="452"/>
  <c r="K153" i="452"/>
  <c r="L153" i="452"/>
  <c r="M153" i="452"/>
  <c r="N153" i="452"/>
  <c r="O153" i="452"/>
  <c r="P153" i="452"/>
  <c r="Q153" i="452"/>
  <c r="R153" i="452"/>
  <c r="S153" i="452"/>
  <c r="T153" i="452"/>
  <c r="U153" i="452"/>
  <c r="V153" i="452"/>
  <c r="W153" i="452"/>
  <c r="E154" i="452"/>
  <c r="F154" i="452"/>
  <c r="G154" i="452"/>
  <c r="H154" i="452"/>
  <c r="I154" i="452"/>
  <c r="J154" i="452"/>
  <c r="K154" i="452"/>
  <c r="L154" i="452"/>
  <c r="M154" i="452"/>
  <c r="N154" i="452"/>
  <c r="O154" i="452"/>
  <c r="P154" i="452"/>
  <c r="Q154" i="452"/>
  <c r="R154" i="452"/>
  <c r="S154" i="452"/>
  <c r="T154" i="452"/>
  <c r="U154" i="452"/>
  <c r="V154" i="452"/>
  <c r="W154" i="452"/>
  <c r="E155" i="452"/>
  <c r="F155" i="452"/>
  <c r="G155" i="452"/>
  <c r="H155" i="452"/>
  <c r="I155" i="452"/>
  <c r="J155" i="452"/>
  <c r="K155" i="452"/>
  <c r="L155" i="452"/>
  <c r="M155" i="452"/>
  <c r="N155" i="452"/>
  <c r="O155" i="452"/>
  <c r="P155" i="452"/>
  <c r="Q155" i="452"/>
  <c r="R155" i="452"/>
  <c r="S155" i="452"/>
  <c r="T155" i="452"/>
  <c r="U155" i="452"/>
  <c r="V155" i="452"/>
  <c r="W155" i="452"/>
  <c r="E156" i="452"/>
  <c r="F156" i="452"/>
  <c r="G156" i="452"/>
  <c r="H156" i="452"/>
  <c r="I156" i="452"/>
  <c r="J156" i="452"/>
  <c r="K156" i="452"/>
  <c r="L156" i="452"/>
  <c r="M156" i="452"/>
  <c r="N156" i="452"/>
  <c r="O156" i="452"/>
  <c r="P156" i="452"/>
  <c r="Q156" i="452"/>
  <c r="R156" i="452"/>
  <c r="S156" i="452"/>
  <c r="T156" i="452"/>
  <c r="U156" i="452"/>
  <c r="V156" i="452"/>
  <c r="W156" i="452"/>
  <c r="E157" i="452"/>
  <c r="F157" i="452"/>
  <c r="G157" i="452"/>
  <c r="H157" i="452"/>
  <c r="I157" i="452"/>
  <c r="J157" i="452"/>
  <c r="K157" i="452"/>
  <c r="L157" i="452"/>
  <c r="M157" i="452"/>
  <c r="N157" i="452"/>
  <c r="O157" i="452"/>
  <c r="P157" i="452"/>
  <c r="Q157" i="452"/>
  <c r="R157" i="452"/>
  <c r="S157" i="452"/>
  <c r="T157" i="452"/>
  <c r="U157" i="452"/>
  <c r="V157" i="452"/>
  <c r="W157" i="452"/>
  <c r="E158" i="452"/>
  <c r="F158" i="452"/>
  <c r="G158" i="452"/>
  <c r="H158" i="452"/>
  <c r="I158" i="452"/>
  <c r="J158" i="452"/>
  <c r="K158" i="452"/>
  <c r="L158" i="452"/>
  <c r="M158" i="452"/>
  <c r="N158" i="452"/>
  <c r="O158" i="452"/>
  <c r="P158" i="452"/>
  <c r="Q158" i="452"/>
  <c r="R158" i="452"/>
  <c r="S158" i="452"/>
  <c r="T158" i="452"/>
  <c r="U158" i="452"/>
  <c r="V158" i="452"/>
  <c r="W158" i="452"/>
  <c r="E159" i="452"/>
  <c r="F159" i="452"/>
  <c r="G159" i="452"/>
  <c r="H159" i="452"/>
  <c r="I159" i="452"/>
  <c r="J159" i="452"/>
  <c r="K159" i="452"/>
  <c r="L159" i="452"/>
  <c r="M159" i="452"/>
  <c r="N159" i="452"/>
  <c r="O159" i="452"/>
  <c r="P159" i="452"/>
  <c r="Q159" i="452"/>
  <c r="R159" i="452"/>
  <c r="S159" i="452"/>
  <c r="T159" i="452"/>
  <c r="U159" i="452"/>
  <c r="V159" i="452"/>
  <c r="W159" i="452"/>
  <c r="E160" i="452"/>
  <c r="F160" i="452"/>
  <c r="G160" i="452"/>
  <c r="H160" i="452"/>
  <c r="I160" i="452"/>
  <c r="J160" i="452"/>
  <c r="K160" i="452"/>
  <c r="L160" i="452"/>
  <c r="M160" i="452"/>
  <c r="N160" i="452"/>
  <c r="O160" i="452"/>
  <c r="P160" i="452"/>
  <c r="Q160" i="452"/>
  <c r="R160" i="452"/>
  <c r="S160" i="452"/>
  <c r="T160" i="452"/>
  <c r="U160" i="452"/>
  <c r="V160" i="452"/>
  <c r="W160" i="452"/>
  <c r="E161" i="452"/>
  <c r="F161" i="452"/>
  <c r="G161" i="452"/>
  <c r="H161" i="452"/>
  <c r="I161" i="452"/>
  <c r="J161" i="452"/>
  <c r="K161" i="452"/>
  <c r="L161" i="452"/>
  <c r="M161" i="452"/>
  <c r="N161" i="452"/>
  <c r="O161" i="452"/>
  <c r="P161" i="452"/>
  <c r="Q161" i="452"/>
  <c r="R161" i="452"/>
  <c r="S161" i="452"/>
  <c r="T161" i="452"/>
  <c r="U161" i="452"/>
  <c r="V161" i="452"/>
  <c r="W161" i="452"/>
  <c r="E162" i="452"/>
  <c r="F162" i="452"/>
  <c r="G162" i="452"/>
  <c r="H162" i="452"/>
  <c r="I162" i="452"/>
  <c r="J162" i="452"/>
  <c r="K162" i="452"/>
  <c r="L162" i="452"/>
  <c r="M162" i="452"/>
  <c r="N162" i="452"/>
  <c r="O162" i="452"/>
  <c r="P162" i="452"/>
  <c r="Q162" i="452"/>
  <c r="R162" i="452"/>
  <c r="S162" i="452"/>
  <c r="T162" i="452"/>
  <c r="U162" i="452"/>
  <c r="V162" i="452"/>
  <c r="W162" i="452"/>
  <c r="W149" i="452"/>
  <c r="V149" i="452"/>
  <c r="U149" i="452"/>
  <c r="T149" i="452"/>
  <c r="S149" i="452"/>
  <c r="R149" i="452"/>
  <c r="Q149" i="452"/>
  <c r="P149" i="452"/>
  <c r="O149" i="452"/>
  <c r="N149" i="452"/>
  <c r="M149" i="452"/>
  <c r="L149" i="452"/>
  <c r="K149" i="452"/>
  <c r="J149" i="452"/>
  <c r="I149" i="452"/>
  <c r="H149" i="452"/>
  <c r="G149" i="452"/>
  <c r="F149" i="452"/>
  <c r="E149" i="452"/>
  <c r="E144" i="452"/>
  <c r="F144" i="452"/>
  <c r="G144" i="452"/>
  <c r="H144" i="452"/>
  <c r="I144" i="452"/>
  <c r="J144" i="452"/>
  <c r="K144" i="452"/>
  <c r="L144" i="452"/>
  <c r="M144" i="452"/>
  <c r="N144" i="452"/>
  <c r="O144" i="452"/>
  <c r="P144" i="452"/>
  <c r="Q144" i="452"/>
  <c r="R144" i="452"/>
  <c r="S144" i="452"/>
  <c r="T144" i="452"/>
  <c r="U144" i="452"/>
  <c r="V144" i="452"/>
  <c r="W144" i="452"/>
  <c r="E132" i="452"/>
  <c r="F132" i="452"/>
  <c r="G132" i="452"/>
  <c r="H132" i="452"/>
  <c r="I132" i="452"/>
  <c r="J132" i="452"/>
  <c r="K132" i="452"/>
  <c r="L132" i="452"/>
  <c r="M132" i="452"/>
  <c r="N132" i="452"/>
  <c r="O132" i="452"/>
  <c r="P132" i="452"/>
  <c r="Q132" i="452"/>
  <c r="R132" i="452"/>
  <c r="S132" i="452"/>
  <c r="T132" i="452"/>
  <c r="U132" i="452"/>
  <c r="V132" i="452"/>
  <c r="W132" i="452"/>
  <c r="E133" i="452"/>
  <c r="F133" i="452"/>
  <c r="G133" i="452"/>
  <c r="H133" i="452"/>
  <c r="I133" i="452"/>
  <c r="J133" i="452"/>
  <c r="K133" i="452"/>
  <c r="L133" i="452"/>
  <c r="M133" i="452"/>
  <c r="N133" i="452"/>
  <c r="O133" i="452"/>
  <c r="P133" i="452"/>
  <c r="Q133" i="452"/>
  <c r="R133" i="452"/>
  <c r="S133" i="452"/>
  <c r="T133" i="452"/>
  <c r="U133" i="452"/>
  <c r="V133" i="452"/>
  <c r="W133" i="452"/>
  <c r="E134" i="452"/>
  <c r="F134" i="452"/>
  <c r="G134" i="452"/>
  <c r="H134" i="452"/>
  <c r="I134" i="452"/>
  <c r="J134" i="452"/>
  <c r="K134" i="452"/>
  <c r="L134" i="452"/>
  <c r="M134" i="452"/>
  <c r="N134" i="452"/>
  <c r="O134" i="452"/>
  <c r="P134" i="452"/>
  <c r="Q134" i="452"/>
  <c r="R134" i="452"/>
  <c r="S134" i="452"/>
  <c r="T134" i="452"/>
  <c r="U134" i="452"/>
  <c r="V134" i="452"/>
  <c r="W134" i="452"/>
  <c r="E135" i="452"/>
  <c r="F135" i="452"/>
  <c r="G135" i="452"/>
  <c r="H135" i="452"/>
  <c r="I135" i="452"/>
  <c r="J135" i="452"/>
  <c r="K135" i="452"/>
  <c r="L135" i="452"/>
  <c r="M135" i="452"/>
  <c r="N135" i="452"/>
  <c r="O135" i="452"/>
  <c r="P135" i="452"/>
  <c r="Q135" i="452"/>
  <c r="R135" i="452"/>
  <c r="S135" i="452"/>
  <c r="T135" i="452"/>
  <c r="U135" i="452"/>
  <c r="V135" i="452"/>
  <c r="W135" i="452"/>
  <c r="E136" i="452"/>
  <c r="F136" i="452"/>
  <c r="G136" i="452"/>
  <c r="H136" i="452"/>
  <c r="I136" i="452"/>
  <c r="J136" i="452"/>
  <c r="K136" i="452"/>
  <c r="L136" i="452"/>
  <c r="M136" i="452"/>
  <c r="N136" i="452"/>
  <c r="O136" i="452"/>
  <c r="P136" i="452"/>
  <c r="Q136" i="452"/>
  <c r="R136" i="452"/>
  <c r="S136" i="452"/>
  <c r="T136" i="452"/>
  <c r="U136" i="452"/>
  <c r="V136" i="452"/>
  <c r="W136" i="452"/>
  <c r="E137" i="452"/>
  <c r="F137" i="452"/>
  <c r="G137" i="452"/>
  <c r="H137" i="452"/>
  <c r="I137" i="452"/>
  <c r="J137" i="452"/>
  <c r="K137" i="452"/>
  <c r="L137" i="452"/>
  <c r="M137" i="452"/>
  <c r="N137" i="452"/>
  <c r="O137" i="452"/>
  <c r="P137" i="452"/>
  <c r="Q137" i="452"/>
  <c r="R137" i="452"/>
  <c r="S137" i="452"/>
  <c r="T137" i="452"/>
  <c r="U137" i="452"/>
  <c r="V137" i="452"/>
  <c r="W137" i="452"/>
  <c r="E138" i="452"/>
  <c r="F138" i="452"/>
  <c r="G138" i="452"/>
  <c r="H138" i="452"/>
  <c r="I138" i="452"/>
  <c r="J138" i="452"/>
  <c r="K138" i="452"/>
  <c r="L138" i="452"/>
  <c r="M138" i="452"/>
  <c r="N138" i="452"/>
  <c r="O138" i="452"/>
  <c r="P138" i="452"/>
  <c r="Q138" i="452"/>
  <c r="R138" i="452"/>
  <c r="S138" i="452"/>
  <c r="T138" i="452"/>
  <c r="U138" i="452"/>
  <c r="V138" i="452"/>
  <c r="W138" i="452"/>
  <c r="E139" i="452"/>
  <c r="F139" i="452"/>
  <c r="G139" i="452"/>
  <c r="H139" i="452"/>
  <c r="I139" i="452"/>
  <c r="J139" i="452"/>
  <c r="K139" i="452"/>
  <c r="L139" i="452"/>
  <c r="M139" i="452"/>
  <c r="N139" i="452"/>
  <c r="O139" i="452"/>
  <c r="P139" i="452"/>
  <c r="Q139" i="452"/>
  <c r="R139" i="452"/>
  <c r="S139" i="452"/>
  <c r="T139" i="452"/>
  <c r="U139" i="452"/>
  <c r="V139" i="452"/>
  <c r="W139" i="452"/>
  <c r="E140" i="452"/>
  <c r="F140" i="452"/>
  <c r="G140" i="452"/>
  <c r="H140" i="452"/>
  <c r="I140" i="452"/>
  <c r="J140" i="452"/>
  <c r="K140" i="452"/>
  <c r="L140" i="452"/>
  <c r="M140" i="452"/>
  <c r="N140" i="452"/>
  <c r="O140" i="452"/>
  <c r="P140" i="452"/>
  <c r="Q140" i="452"/>
  <c r="R140" i="452"/>
  <c r="S140" i="452"/>
  <c r="T140" i="452"/>
  <c r="U140" i="452"/>
  <c r="V140" i="452"/>
  <c r="W140" i="452"/>
  <c r="E141" i="452"/>
  <c r="F141" i="452"/>
  <c r="G141" i="452"/>
  <c r="H141" i="452"/>
  <c r="I141" i="452"/>
  <c r="J141" i="452"/>
  <c r="K141" i="452"/>
  <c r="L141" i="452"/>
  <c r="M141" i="452"/>
  <c r="N141" i="452"/>
  <c r="O141" i="452"/>
  <c r="P141" i="452"/>
  <c r="Q141" i="452"/>
  <c r="R141" i="452"/>
  <c r="S141" i="452"/>
  <c r="T141" i="452"/>
  <c r="U141" i="452"/>
  <c r="V141" i="452"/>
  <c r="W141" i="452"/>
  <c r="E142" i="452"/>
  <c r="F142" i="452"/>
  <c r="G142" i="452"/>
  <c r="H142" i="452"/>
  <c r="I142" i="452"/>
  <c r="J142" i="452"/>
  <c r="K142" i="452"/>
  <c r="L142" i="452"/>
  <c r="M142" i="452"/>
  <c r="N142" i="452"/>
  <c r="O142" i="452"/>
  <c r="P142" i="452"/>
  <c r="Q142" i="452"/>
  <c r="R142" i="452"/>
  <c r="S142" i="452"/>
  <c r="T142" i="452"/>
  <c r="U142" i="452"/>
  <c r="V142" i="452"/>
  <c r="W142" i="452"/>
  <c r="E143" i="452"/>
  <c r="F143" i="452"/>
  <c r="G143" i="452"/>
  <c r="H143" i="452"/>
  <c r="I143" i="452"/>
  <c r="J143" i="452"/>
  <c r="K143" i="452"/>
  <c r="L143" i="452"/>
  <c r="M143" i="452"/>
  <c r="N143" i="452"/>
  <c r="O143" i="452"/>
  <c r="P143" i="452"/>
  <c r="Q143" i="452"/>
  <c r="R143" i="452"/>
  <c r="S143" i="452"/>
  <c r="T143" i="452"/>
  <c r="U143" i="452"/>
  <c r="V143" i="452"/>
  <c r="W143" i="452"/>
  <c r="W131" i="452"/>
  <c r="V131" i="452"/>
  <c r="U131" i="452"/>
  <c r="T131" i="452"/>
  <c r="S131" i="452"/>
  <c r="R131" i="452"/>
  <c r="Q131" i="452"/>
  <c r="P131" i="452"/>
  <c r="O131" i="452"/>
  <c r="N131" i="452"/>
  <c r="M131" i="452"/>
  <c r="L131" i="452"/>
  <c r="K131" i="452"/>
  <c r="J131" i="452"/>
  <c r="I131" i="452"/>
  <c r="H131" i="452"/>
  <c r="G131" i="452"/>
  <c r="F131" i="452"/>
  <c r="E131" i="452"/>
  <c r="E114" i="452"/>
  <c r="F114" i="452"/>
  <c r="G114" i="452"/>
  <c r="H114" i="452"/>
  <c r="I114" i="452"/>
  <c r="J114" i="452"/>
  <c r="K114" i="452"/>
  <c r="L114" i="452"/>
  <c r="M114" i="452"/>
  <c r="N114" i="452"/>
  <c r="O114" i="452"/>
  <c r="P114" i="452"/>
  <c r="Q114" i="452"/>
  <c r="R114" i="452"/>
  <c r="S114" i="452"/>
  <c r="T114" i="452"/>
  <c r="U114" i="452"/>
  <c r="V114" i="452"/>
  <c r="W114" i="452"/>
  <c r="E115" i="452"/>
  <c r="F115" i="452"/>
  <c r="G115" i="452"/>
  <c r="H115" i="452"/>
  <c r="I115" i="452"/>
  <c r="J115" i="452"/>
  <c r="K115" i="452"/>
  <c r="L115" i="452"/>
  <c r="M115" i="452"/>
  <c r="N115" i="452"/>
  <c r="O115" i="452"/>
  <c r="P115" i="452"/>
  <c r="Q115" i="452"/>
  <c r="R115" i="452"/>
  <c r="S115" i="452"/>
  <c r="T115" i="452"/>
  <c r="U115" i="452"/>
  <c r="V115" i="452"/>
  <c r="W115" i="452"/>
  <c r="E116" i="452"/>
  <c r="F116" i="452"/>
  <c r="G116" i="452"/>
  <c r="H116" i="452"/>
  <c r="I116" i="452"/>
  <c r="J116" i="452"/>
  <c r="K116" i="452"/>
  <c r="L116" i="452"/>
  <c r="M116" i="452"/>
  <c r="N116" i="452"/>
  <c r="O116" i="452"/>
  <c r="P116" i="452"/>
  <c r="Q116" i="452"/>
  <c r="R116" i="452"/>
  <c r="S116" i="452"/>
  <c r="T116" i="452"/>
  <c r="U116" i="452"/>
  <c r="V116" i="452"/>
  <c r="W116" i="452"/>
  <c r="E117" i="452"/>
  <c r="F117" i="452"/>
  <c r="G117" i="452"/>
  <c r="H117" i="452"/>
  <c r="I117" i="452"/>
  <c r="J117" i="452"/>
  <c r="K117" i="452"/>
  <c r="L117" i="452"/>
  <c r="M117" i="452"/>
  <c r="N117" i="452"/>
  <c r="O117" i="452"/>
  <c r="P117" i="452"/>
  <c r="Q117" i="452"/>
  <c r="R117" i="452"/>
  <c r="S117" i="452"/>
  <c r="T117" i="452"/>
  <c r="U117" i="452"/>
  <c r="V117" i="452"/>
  <c r="W117" i="452"/>
  <c r="E118" i="452"/>
  <c r="F118" i="452"/>
  <c r="G118" i="452"/>
  <c r="H118" i="452"/>
  <c r="I118" i="452"/>
  <c r="J118" i="452"/>
  <c r="K118" i="452"/>
  <c r="L118" i="452"/>
  <c r="M118" i="452"/>
  <c r="N118" i="452"/>
  <c r="O118" i="452"/>
  <c r="P118" i="452"/>
  <c r="Q118" i="452"/>
  <c r="R118" i="452"/>
  <c r="S118" i="452"/>
  <c r="T118" i="452"/>
  <c r="U118" i="452"/>
  <c r="V118" i="452"/>
  <c r="W118" i="452"/>
  <c r="E119" i="452"/>
  <c r="F119" i="452"/>
  <c r="G119" i="452"/>
  <c r="H119" i="452"/>
  <c r="I119" i="452"/>
  <c r="J119" i="452"/>
  <c r="K119" i="452"/>
  <c r="L119" i="452"/>
  <c r="M119" i="452"/>
  <c r="N119" i="452"/>
  <c r="O119" i="452"/>
  <c r="P119" i="452"/>
  <c r="Q119" i="452"/>
  <c r="R119" i="452"/>
  <c r="S119" i="452"/>
  <c r="T119" i="452"/>
  <c r="U119" i="452"/>
  <c r="V119" i="452"/>
  <c r="W119" i="452"/>
  <c r="E120" i="452"/>
  <c r="F120" i="452"/>
  <c r="G120" i="452"/>
  <c r="H120" i="452"/>
  <c r="I120" i="452"/>
  <c r="J120" i="452"/>
  <c r="K120" i="452"/>
  <c r="L120" i="452"/>
  <c r="M120" i="452"/>
  <c r="N120" i="452"/>
  <c r="O120" i="452"/>
  <c r="P120" i="452"/>
  <c r="Q120" i="452"/>
  <c r="R120" i="452"/>
  <c r="S120" i="452"/>
  <c r="T120" i="452"/>
  <c r="U120" i="452"/>
  <c r="V120" i="452"/>
  <c r="W120" i="452"/>
  <c r="E121" i="452"/>
  <c r="F121" i="452"/>
  <c r="G121" i="452"/>
  <c r="H121" i="452"/>
  <c r="I121" i="452"/>
  <c r="J121" i="452"/>
  <c r="K121" i="452"/>
  <c r="L121" i="452"/>
  <c r="M121" i="452"/>
  <c r="N121" i="452"/>
  <c r="O121" i="452"/>
  <c r="P121" i="452"/>
  <c r="Q121" i="452"/>
  <c r="R121" i="452"/>
  <c r="S121" i="452"/>
  <c r="T121" i="452"/>
  <c r="U121" i="452"/>
  <c r="V121" i="452"/>
  <c r="W121" i="452"/>
  <c r="E122" i="452"/>
  <c r="F122" i="452"/>
  <c r="G122" i="452"/>
  <c r="H122" i="452"/>
  <c r="I122" i="452"/>
  <c r="J122" i="452"/>
  <c r="K122" i="452"/>
  <c r="L122" i="452"/>
  <c r="M122" i="452"/>
  <c r="N122" i="452"/>
  <c r="O122" i="452"/>
  <c r="P122" i="452"/>
  <c r="Q122" i="452"/>
  <c r="R122" i="452"/>
  <c r="S122" i="452"/>
  <c r="T122" i="452"/>
  <c r="U122" i="452"/>
  <c r="V122" i="452"/>
  <c r="W122" i="452"/>
  <c r="E123" i="452"/>
  <c r="F123" i="452"/>
  <c r="G123" i="452"/>
  <c r="H123" i="452"/>
  <c r="I123" i="452"/>
  <c r="J123" i="452"/>
  <c r="K123" i="452"/>
  <c r="L123" i="452"/>
  <c r="M123" i="452"/>
  <c r="N123" i="452"/>
  <c r="O123" i="452"/>
  <c r="P123" i="452"/>
  <c r="Q123" i="452"/>
  <c r="R123" i="452"/>
  <c r="S123" i="452"/>
  <c r="T123" i="452"/>
  <c r="U123" i="452"/>
  <c r="V123" i="452"/>
  <c r="W123" i="452"/>
  <c r="E124" i="452"/>
  <c r="F124" i="452"/>
  <c r="G124" i="452"/>
  <c r="H124" i="452"/>
  <c r="I124" i="452"/>
  <c r="J124" i="452"/>
  <c r="K124" i="452"/>
  <c r="L124" i="452"/>
  <c r="M124" i="452"/>
  <c r="N124" i="452"/>
  <c r="O124" i="452"/>
  <c r="P124" i="452"/>
  <c r="Q124" i="452"/>
  <c r="R124" i="452"/>
  <c r="S124" i="452"/>
  <c r="T124" i="452"/>
  <c r="U124" i="452"/>
  <c r="V124" i="452"/>
  <c r="W124" i="452"/>
  <c r="E125" i="452"/>
  <c r="F125" i="452"/>
  <c r="G125" i="452"/>
  <c r="H125" i="452"/>
  <c r="I125" i="452"/>
  <c r="J125" i="452"/>
  <c r="K125" i="452"/>
  <c r="L125" i="452"/>
  <c r="M125" i="452"/>
  <c r="N125" i="452"/>
  <c r="O125" i="452"/>
  <c r="P125" i="452"/>
  <c r="Q125" i="452"/>
  <c r="R125" i="452"/>
  <c r="S125" i="452"/>
  <c r="T125" i="452"/>
  <c r="U125" i="452"/>
  <c r="V125" i="452"/>
  <c r="W125" i="452"/>
  <c r="E126" i="452"/>
  <c r="F126" i="452"/>
  <c r="G126" i="452"/>
  <c r="H126" i="452"/>
  <c r="I126" i="452"/>
  <c r="J126" i="452"/>
  <c r="K126" i="452"/>
  <c r="L126" i="452"/>
  <c r="M126" i="452"/>
  <c r="N126" i="452"/>
  <c r="O126" i="452"/>
  <c r="P126" i="452"/>
  <c r="Q126" i="452"/>
  <c r="R126" i="452"/>
  <c r="S126" i="452"/>
  <c r="T126" i="452"/>
  <c r="U126" i="452"/>
  <c r="V126" i="452"/>
  <c r="W126" i="452"/>
  <c r="W113" i="452"/>
  <c r="V113" i="452"/>
  <c r="U113" i="452"/>
  <c r="T113" i="452"/>
  <c r="S113" i="452"/>
  <c r="R113" i="452"/>
  <c r="Q113" i="452"/>
  <c r="P113" i="452"/>
  <c r="O113" i="452"/>
  <c r="N113" i="452"/>
  <c r="M113" i="452"/>
  <c r="L113" i="452"/>
  <c r="K113" i="452"/>
  <c r="J113" i="452"/>
  <c r="I113" i="452"/>
  <c r="H113" i="452"/>
  <c r="G113" i="452"/>
  <c r="F113" i="452"/>
  <c r="E113" i="452"/>
  <c r="D96" i="452"/>
  <c r="E96" i="452"/>
  <c r="F96" i="452"/>
  <c r="G96" i="452"/>
  <c r="H96" i="452"/>
  <c r="I96" i="452"/>
  <c r="J96" i="452"/>
  <c r="K96" i="452"/>
  <c r="L96" i="452"/>
  <c r="M96" i="452"/>
  <c r="N96" i="452"/>
  <c r="O96" i="452"/>
  <c r="P96" i="452"/>
  <c r="Q96" i="452"/>
  <c r="R96" i="452"/>
  <c r="S96" i="452"/>
  <c r="T96" i="452"/>
  <c r="U96" i="452"/>
  <c r="V96" i="452"/>
  <c r="W96" i="452"/>
  <c r="D97" i="452"/>
  <c r="E97" i="452"/>
  <c r="F97" i="452"/>
  <c r="G97" i="452"/>
  <c r="H97" i="452"/>
  <c r="I97" i="452"/>
  <c r="J97" i="452"/>
  <c r="K97" i="452"/>
  <c r="L97" i="452"/>
  <c r="M97" i="452"/>
  <c r="N97" i="452"/>
  <c r="O97" i="452"/>
  <c r="P97" i="452"/>
  <c r="Q97" i="452"/>
  <c r="R97" i="452"/>
  <c r="S97" i="452"/>
  <c r="T97" i="452"/>
  <c r="U97" i="452"/>
  <c r="V97" i="452"/>
  <c r="W97" i="452"/>
  <c r="D98" i="452"/>
  <c r="E98" i="452"/>
  <c r="F98" i="452"/>
  <c r="G98" i="452"/>
  <c r="H98" i="452"/>
  <c r="I98" i="452"/>
  <c r="J98" i="452"/>
  <c r="K98" i="452"/>
  <c r="L98" i="452"/>
  <c r="M98" i="452"/>
  <c r="N98" i="452"/>
  <c r="O98" i="452"/>
  <c r="P98" i="452"/>
  <c r="Q98" i="452"/>
  <c r="R98" i="452"/>
  <c r="S98" i="452"/>
  <c r="T98" i="452"/>
  <c r="U98" i="452"/>
  <c r="V98" i="452"/>
  <c r="W98" i="452"/>
  <c r="D99" i="452"/>
  <c r="E99" i="452"/>
  <c r="F99" i="452"/>
  <c r="G99" i="452"/>
  <c r="H99" i="452"/>
  <c r="I99" i="452"/>
  <c r="J99" i="452"/>
  <c r="K99" i="452"/>
  <c r="L99" i="452"/>
  <c r="M99" i="452"/>
  <c r="N99" i="452"/>
  <c r="O99" i="452"/>
  <c r="P99" i="452"/>
  <c r="Q99" i="452"/>
  <c r="R99" i="452"/>
  <c r="S99" i="452"/>
  <c r="T99" i="452"/>
  <c r="U99" i="452"/>
  <c r="V99" i="452"/>
  <c r="W99" i="452"/>
  <c r="D100" i="452"/>
  <c r="E100" i="452"/>
  <c r="F100" i="452"/>
  <c r="G100" i="452"/>
  <c r="H100" i="452"/>
  <c r="I100" i="452"/>
  <c r="J100" i="452"/>
  <c r="K100" i="452"/>
  <c r="L100" i="452"/>
  <c r="M100" i="452"/>
  <c r="N100" i="452"/>
  <c r="O100" i="452"/>
  <c r="P100" i="452"/>
  <c r="Q100" i="452"/>
  <c r="R100" i="452"/>
  <c r="S100" i="452"/>
  <c r="T100" i="452"/>
  <c r="U100" i="452"/>
  <c r="V100" i="452"/>
  <c r="W100" i="452"/>
  <c r="D101" i="452"/>
  <c r="E101" i="452"/>
  <c r="F101" i="452"/>
  <c r="G101" i="452"/>
  <c r="H101" i="452"/>
  <c r="I101" i="452"/>
  <c r="J101" i="452"/>
  <c r="K101" i="452"/>
  <c r="L101" i="452"/>
  <c r="M101" i="452"/>
  <c r="N101" i="452"/>
  <c r="O101" i="452"/>
  <c r="P101" i="452"/>
  <c r="Q101" i="452"/>
  <c r="R101" i="452"/>
  <c r="S101" i="452"/>
  <c r="T101" i="452"/>
  <c r="U101" i="452"/>
  <c r="V101" i="452"/>
  <c r="W101" i="452"/>
  <c r="D102" i="452"/>
  <c r="E102" i="452"/>
  <c r="F102" i="452"/>
  <c r="G102" i="452"/>
  <c r="H102" i="452"/>
  <c r="I102" i="452"/>
  <c r="J102" i="452"/>
  <c r="K102" i="452"/>
  <c r="L102" i="452"/>
  <c r="M102" i="452"/>
  <c r="N102" i="452"/>
  <c r="O102" i="452"/>
  <c r="P102" i="452"/>
  <c r="Q102" i="452"/>
  <c r="R102" i="452"/>
  <c r="S102" i="452"/>
  <c r="T102" i="452"/>
  <c r="U102" i="452"/>
  <c r="V102" i="452"/>
  <c r="W102" i="452"/>
  <c r="D103" i="452"/>
  <c r="E103" i="452"/>
  <c r="F103" i="452"/>
  <c r="G103" i="452"/>
  <c r="H103" i="452"/>
  <c r="I103" i="452"/>
  <c r="J103" i="452"/>
  <c r="K103" i="452"/>
  <c r="L103" i="452"/>
  <c r="M103" i="452"/>
  <c r="N103" i="452"/>
  <c r="O103" i="452"/>
  <c r="P103" i="452"/>
  <c r="Q103" i="452"/>
  <c r="R103" i="452"/>
  <c r="S103" i="452"/>
  <c r="T103" i="452"/>
  <c r="U103" i="452"/>
  <c r="V103" i="452"/>
  <c r="W103" i="452"/>
  <c r="D104" i="452"/>
  <c r="E104" i="452"/>
  <c r="F104" i="452"/>
  <c r="G104" i="452"/>
  <c r="H104" i="452"/>
  <c r="I104" i="452"/>
  <c r="J104" i="452"/>
  <c r="K104" i="452"/>
  <c r="L104" i="452"/>
  <c r="M104" i="452"/>
  <c r="N104" i="452"/>
  <c r="O104" i="452"/>
  <c r="P104" i="452"/>
  <c r="Q104" i="452"/>
  <c r="R104" i="452"/>
  <c r="S104" i="452"/>
  <c r="T104" i="452"/>
  <c r="U104" i="452"/>
  <c r="V104" i="452"/>
  <c r="W104" i="452"/>
  <c r="D105" i="452"/>
  <c r="E105" i="452"/>
  <c r="F105" i="452"/>
  <c r="G105" i="452"/>
  <c r="H105" i="452"/>
  <c r="I105" i="452"/>
  <c r="J105" i="452"/>
  <c r="K105" i="452"/>
  <c r="L105" i="452"/>
  <c r="M105" i="452"/>
  <c r="N105" i="452"/>
  <c r="O105" i="452"/>
  <c r="P105" i="452"/>
  <c r="Q105" i="452"/>
  <c r="R105" i="452"/>
  <c r="S105" i="452"/>
  <c r="T105" i="452"/>
  <c r="U105" i="452"/>
  <c r="V105" i="452"/>
  <c r="W105" i="452"/>
  <c r="D106" i="452"/>
  <c r="E106" i="452"/>
  <c r="F106" i="452"/>
  <c r="G106" i="452"/>
  <c r="H106" i="452"/>
  <c r="I106" i="452"/>
  <c r="J106" i="452"/>
  <c r="K106" i="452"/>
  <c r="L106" i="452"/>
  <c r="M106" i="452"/>
  <c r="N106" i="452"/>
  <c r="O106" i="452"/>
  <c r="P106" i="452"/>
  <c r="Q106" i="452"/>
  <c r="R106" i="452"/>
  <c r="S106" i="452"/>
  <c r="T106" i="452"/>
  <c r="U106" i="452"/>
  <c r="V106" i="452"/>
  <c r="W106" i="452"/>
  <c r="D107" i="452"/>
  <c r="E107" i="452"/>
  <c r="F107" i="452"/>
  <c r="G107" i="452"/>
  <c r="H107" i="452"/>
  <c r="I107" i="452"/>
  <c r="J107" i="452"/>
  <c r="K107" i="452"/>
  <c r="L107" i="452"/>
  <c r="M107" i="452"/>
  <c r="N107" i="452"/>
  <c r="O107" i="452"/>
  <c r="P107" i="452"/>
  <c r="Q107" i="452"/>
  <c r="R107" i="452"/>
  <c r="S107" i="452"/>
  <c r="T107" i="452"/>
  <c r="U107" i="452"/>
  <c r="V107" i="452"/>
  <c r="W107" i="452"/>
  <c r="D108" i="452"/>
  <c r="E108" i="452"/>
  <c r="F108" i="452"/>
  <c r="G108" i="452"/>
  <c r="H108" i="452"/>
  <c r="I108" i="452"/>
  <c r="J108" i="452"/>
  <c r="K108" i="452"/>
  <c r="L108" i="452"/>
  <c r="M108" i="452"/>
  <c r="N108" i="452"/>
  <c r="O108" i="452"/>
  <c r="P108" i="452"/>
  <c r="Q108" i="452"/>
  <c r="R108" i="452"/>
  <c r="S108" i="452"/>
  <c r="T108" i="452"/>
  <c r="U108" i="452"/>
  <c r="V108" i="452"/>
  <c r="W108" i="452"/>
  <c r="W95" i="452"/>
  <c r="V95" i="452"/>
  <c r="U95" i="452"/>
  <c r="T95" i="452"/>
  <c r="S95" i="452"/>
  <c r="R95" i="452"/>
  <c r="Q95" i="452"/>
  <c r="P95" i="452"/>
  <c r="O95" i="452"/>
  <c r="N95" i="452"/>
  <c r="M95" i="452"/>
  <c r="L95" i="452"/>
  <c r="K95" i="452"/>
  <c r="J95" i="452"/>
  <c r="I95" i="452"/>
  <c r="H95" i="452"/>
  <c r="G95" i="452"/>
  <c r="F95" i="452"/>
  <c r="E95" i="452"/>
  <c r="M4" i="448"/>
  <c r="M3" i="448"/>
  <c r="E78" i="452"/>
  <c r="F78" i="452"/>
  <c r="G78" i="452"/>
  <c r="H78" i="452"/>
  <c r="I78" i="452"/>
  <c r="J78" i="452"/>
  <c r="K78" i="452"/>
  <c r="L78" i="452"/>
  <c r="M78" i="452"/>
  <c r="N78" i="452"/>
  <c r="O78" i="452"/>
  <c r="P78" i="452"/>
  <c r="Q78" i="452"/>
  <c r="R78" i="452"/>
  <c r="S78" i="452"/>
  <c r="T78" i="452"/>
  <c r="U78" i="452"/>
  <c r="V78" i="452"/>
  <c r="W78" i="452"/>
  <c r="E79" i="452"/>
  <c r="F79" i="452"/>
  <c r="G79" i="452"/>
  <c r="H79" i="452"/>
  <c r="I79" i="452"/>
  <c r="J79" i="452"/>
  <c r="K79" i="452"/>
  <c r="L79" i="452"/>
  <c r="M79" i="452"/>
  <c r="N79" i="452"/>
  <c r="O79" i="452"/>
  <c r="P79" i="452"/>
  <c r="Q79" i="452"/>
  <c r="R79" i="452"/>
  <c r="S79" i="452"/>
  <c r="T79" i="452"/>
  <c r="U79" i="452"/>
  <c r="V79" i="452"/>
  <c r="W79" i="452"/>
  <c r="E80" i="452"/>
  <c r="F80" i="452"/>
  <c r="G80" i="452"/>
  <c r="H80" i="452"/>
  <c r="I80" i="452"/>
  <c r="J80" i="452"/>
  <c r="K80" i="452"/>
  <c r="L80" i="452"/>
  <c r="M80" i="452"/>
  <c r="N80" i="452"/>
  <c r="O80" i="452"/>
  <c r="P80" i="452"/>
  <c r="Q80" i="452"/>
  <c r="R80" i="452"/>
  <c r="S80" i="452"/>
  <c r="T80" i="452"/>
  <c r="U80" i="452"/>
  <c r="V80" i="452"/>
  <c r="W80" i="452"/>
  <c r="E81" i="452"/>
  <c r="F81" i="452"/>
  <c r="G81" i="452"/>
  <c r="H81" i="452"/>
  <c r="I81" i="452"/>
  <c r="J81" i="452"/>
  <c r="K81" i="452"/>
  <c r="L81" i="452"/>
  <c r="M81" i="452"/>
  <c r="N81" i="452"/>
  <c r="O81" i="452"/>
  <c r="P81" i="452"/>
  <c r="Q81" i="452"/>
  <c r="R81" i="452"/>
  <c r="S81" i="452"/>
  <c r="T81" i="452"/>
  <c r="U81" i="452"/>
  <c r="V81" i="452"/>
  <c r="W81" i="452"/>
  <c r="E82" i="452"/>
  <c r="F82" i="452"/>
  <c r="G82" i="452"/>
  <c r="H82" i="452"/>
  <c r="I82" i="452"/>
  <c r="J82" i="452"/>
  <c r="K82" i="452"/>
  <c r="L82" i="452"/>
  <c r="M82" i="452"/>
  <c r="N82" i="452"/>
  <c r="O82" i="452"/>
  <c r="P82" i="452"/>
  <c r="Q82" i="452"/>
  <c r="R82" i="452"/>
  <c r="S82" i="452"/>
  <c r="T82" i="452"/>
  <c r="U82" i="452"/>
  <c r="V82" i="452"/>
  <c r="W82" i="452"/>
  <c r="E83" i="452"/>
  <c r="F83" i="452"/>
  <c r="G83" i="452"/>
  <c r="H83" i="452"/>
  <c r="I83" i="452"/>
  <c r="J83" i="452"/>
  <c r="K83" i="452"/>
  <c r="L83" i="452"/>
  <c r="M83" i="452"/>
  <c r="N83" i="452"/>
  <c r="O83" i="452"/>
  <c r="P83" i="452"/>
  <c r="Q83" i="452"/>
  <c r="R83" i="452"/>
  <c r="S83" i="452"/>
  <c r="T83" i="452"/>
  <c r="U83" i="452"/>
  <c r="V83" i="452"/>
  <c r="W83" i="452"/>
  <c r="E84" i="452"/>
  <c r="F84" i="452"/>
  <c r="G84" i="452"/>
  <c r="H84" i="452"/>
  <c r="I84" i="452"/>
  <c r="J84" i="452"/>
  <c r="K84" i="452"/>
  <c r="L84" i="452"/>
  <c r="M84" i="452"/>
  <c r="N84" i="452"/>
  <c r="O84" i="452"/>
  <c r="P84" i="452"/>
  <c r="Q84" i="452"/>
  <c r="R84" i="452"/>
  <c r="S84" i="452"/>
  <c r="T84" i="452"/>
  <c r="U84" i="452"/>
  <c r="V84" i="452"/>
  <c r="W84" i="452"/>
  <c r="E85" i="452"/>
  <c r="F85" i="452"/>
  <c r="G85" i="452"/>
  <c r="H85" i="452"/>
  <c r="I85" i="452"/>
  <c r="J85" i="452"/>
  <c r="K85" i="452"/>
  <c r="L85" i="452"/>
  <c r="M85" i="452"/>
  <c r="N85" i="452"/>
  <c r="O85" i="452"/>
  <c r="P85" i="452"/>
  <c r="Q85" i="452"/>
  <c r="R85" i="452"/>
  <c r="S85" i="452"/>
  <c r="T85" i="452"/>
  <c r="U85" i="452"/>
  <c r="V85" i="452"/>
  <c r="W85" i="452"/>
  <c r="E86" i="452"/>
  <c r="F86" i="452"/>
  <c r="G86" i="452"/>
  <c r="X86" i="452"/>
  <c r="K13" i="452"/>
  <c r="N70" i="448"/>
  <c r="H86" i="452"/>
  <c r="I86" i="452"/>
  <c r="J86" i="452"/>
  <c r="K86" i="452"/>
  <c r="L86" i="452"/>
  <c r="M86" i="452"/>
  <c r="N86" i="452"/>
  <c r="O86" i="452"/>
  <c r="P86" i="452"/>
  <c r="Q86" i="452"/>
  <c r="R86" i="452"/>
  <c r="S86" i="452"/>
  <c r="T86" i="452"/>
  <c r="U86" i="452"/>
  <c r="V86" i="452"/>
  <c r="W86" i="452"/>
  <c r="E87" i="452"/>
  <c r="F87" i="452"/>
  <c r="G87" i="452"/>
  <c r="H87" i="452"/>
  <c r="I87" i="452"/>
  <c r="J87" i="452"/>
  <c r="K87" i="452"/>
  <c r="L87" i="452"/>
  <c r="M87" i="452"/>
  <c r="N87" i="452"/>
  <c r="O87" i="452"/>
  <c r="P87" i="452"/>
  <c r="Q87" i="452"/>
  <c r="R87" i="452"/>
  <c r="S87" i="452"/>
  <c r="T87" i="452"/>
  <c r="U87" i="452"/>
  <c r="V87" i="452"/>
  <c r="W87" i="452"/>
  <c r="E88" i="452"/>
  <c r="F88" i="452"/>
  <c r="G88" i="452"/>
  <c r="H88" i="452"/>
  <c r="I88" i="452"/>
  <c r="J88" i="452"/>
  <c r="K88" i="452"/>
  <c r="L88" i="452"/>
  <c r="M88" i="452"/>
  <c r="N88" i="452"/>
  <c r="O88" i="452"/>
  <c r="P88" i="452"/>
  <c r="Q88" i="452"/>
  <c r="R88" i="452"/>
  <c r="S88" i="452"/>
  <c r="T88" i="452"/>
  <c r="U88" i="452"/>
  <c r="V88" i="452"/>
  <c r="W88" i="452"/>
  <c r="E89" i="452"/>
  <c r="F89" i="452"/>
  <c r="G89" i="452"/>
  <c r="H89" i="452"/>
  <c r="I89" i="452"/>
  <c r="J89" i="452"/>
  <c r="K89" i="452"/>
  <c r="L89" i="452"/>
  <c r="M89" i="452"/>
  <c r="N89" i="452"/>
  <c r="O89" i="452"/>
  <c r="P89" i="452"/>
  <c r="Q89" i="452"/>
  <c r="R89" i="452"/>
  <c r="S89" i="452"/>
  <c r="T89" i="452"/>
  <c r="U89" i="452"/>
  <c r="V89" i="452"/>
  <c r="W89" i="452"/>
  <c r="E90" i="452"/>
  <c r="F90" i="452"/>
  <c r="G90" i="452"/>
  <c r="H90" i="452"/>
  <c r="I90" i="452"/>
  <c r="J90" i="452"/>
  <c r="K90" i="452"/>
  <c r="L90" i="452"/>
  <c r="M90" i="452"/>
  <c r="N90" i="452"/>
  <c r="O90" i="452"/>
  <c r="P90" i="452"/>
  <c r="Q90" i="452"/>
  <c r="R90" i="452"/>
  <c r="S90" i="452"/>
  <c r="T90" i="452"/>
  <c r="U90" i="452"/>
  <c r="V90" i="452"/>
  <c r="W90" i="452"/>
  <c r="W77" i="452"/>
  <c r="V77" i="452"/>
  <c r="U77" i="452"/>
  <c r="T77" i="452"/>
  <c r="S77" i="452"/>
  <c r="R77" i="452"/>
  <c r="Q77" i="452"/>
  <c r="P77" i="452"/>
  <c r="O77" i="452"/>
  <c r="N77" i="452"/>
  <c r="M77" i="452"/>
  <c r="L77" i="452"/>
  <c r="K77" i="452"/>
  <c r="J77" i="452"/>
  <c r="I77" i="452"/>
  <c r="H77" i="452"/>
  <c r="G77" i="452"/>
  <c r="F77" i="452"/>
  <c r="E77" i="452"/>
  <c r="E60" i="452"/>
  <c r="F60" i="452"/>
  <c r="G60" i="452"/>
  <c r="H60" i="452"/>
  <c r="I60" i="452"/>
  <c r="J60" i="452"/>
  <c r="K60" i="452"/>
  <c r="L60" i="452"/>
  <c r="M60" i="452"/>
  <c r="N60" i="452"/>
  <c r="O60" i="452"/>
  <c r="P60" i="452"/>
  <c r="Q60" i="452"/>
  <c r="R60" i="452"/>
  <c r="S60" i="452"/>
  <c r="T60" i="452"/>
  <c r="U60" i="452"/>
  <c r="V60" i="452"/>
  <c r="W60" i="452"/>
  <c r="E61" i="452"/>
  <c r="F61" i="452"/>
  <c r="G61" i="452"/>
  <c r="H61" i="452"/>
  <c r="I61" i="452"/>
  <c r="J61" i="452"/>
  <c r="K61" i="452"/>
  <c r="L61" i="452"/>
  <c r="M61" i="452"/>
  <c r="N61" i="452"/>
  <c r="O61" i="452"/>
  <c r="P61" i="452"/>
  <c r="Q61" i="452"/>
  <c r="R61" i="452"/>
  <c r="S61" i="452"/>
  <c r="T61" i="452"/>
  <c r="U61" i="452"/>
  <c r="V61" i="452"/>
  <c r="W61" i="452"/>
  <c r="E62" i="452"/>
  <c r="F62" i="452"/>
  <c r="G62" i="452"/>
  <c r="H62" i="452"/>
  <c r="I62" i="452"/>
  <c r="J62" i="452"/>
  <c r="K62" i="452"/>
  <c r="L62" i="452"/>
  <c r="M62" i="452"/>
  <c r="N62" i="452"/>
  <c r="O62" i="452"/>
  <c r="P62" i="452"/>
  <c r="Q62" i="452"/>
  <c r="R62" i="452"/>
  <c r="S62" i="452"/>
  <c r="T62" i="452"/>
  <c r="U62" i="452"/>
  <c r="V62" i="452"/>
  <c r="W62" i="452"/>
  <c r="E63" i="452"/>
  <c r="F63" i="452"/>
  <c r="G63" i="452"/>
  <c r="H63" i="452"/>
  <c r="I63" i="452"/>
  <c r="J63" i="452"/>
  <c r="K63" i="452"/>
  <c r="L63" i="452"/>
  <c r="M63" i="452"/>
  <c r="N63" i="452"/>
  <c r="O63" i="452"/>
  <c r="P63" i="452"/>
  <c r="Q63" i="452"/>
  <c r="R63" i="452"/>
  <c r="S63" i="452"/>
  <c r="T63" i="452"/>
  <c r="U63" i="452"/>
  <c r="V63" i="452"/>
  <c r="W63" i="452"/>
  <c r="E64" i="452"/>
  <c r="F64" i="452"/>
  <c r="G64" i="452"/>
  <c r="H64" i="452"/>
  <c r="I64" i="452"/>
  <c r="J64" i="452"/>
  <c r="K64" i="452"/>
  <c r="L64" i="452"/>
  <c r="M64" i="452"/>
  <c r="N64" i="452"/>
  <c r="O64" i="452"/>
  <c r="P64" i="452"/>
  <c r="Q64" i="452"/>
  <c r="R64" i="452"/>
  <c r="S64" i="452"/>
  <c r="T64" i="452"/>
  <c r="U64" i="452"/>
  <c r="V64" i="452"/>
  <c r="W64" i="452"/>
  <c r="E65" i="452"/>
  <c r="F65" i="452"/>
  <c r="G65" i="452"/>
  <c r="H65" i="452"/>
  <c r="I65" i="452"/>
  <c r="J65" i="452"/>
  <c r="K65" i="452"/>
  <c r="L65" i="452"/>
  <c r="M65" i="452"/>
  <c r="N65" i="452"/>
  <c r="O65" i="452"/>
  <c r="P65" i="452"/>
  <c r="Q65" i="452"/>
  <c r="R65" i="452"/>
  <c r="S65" i="452"/>
  <c r="T65" i="452"/>
  <c r="U65" i="452"/>
  <c r="V65" i="452"/>
  <c r="W65" i="452"/>
  <c r="E66" i="452"/>
  <c r="F66" i="452"/>
  <c r="G66" i="452"/>
  <c r="H66" i="452"/>
  <c r="I66" i="452"/>
  <c r="J66" i="452"/>
  <c r="K66" i="452"/>
  <c r="L66" i="452"/>
  <c r="M66" i="452"/>
  <c r="N66" i="452"/>
  <c r="O66" i="452"/>
  <c r="P66" i="452"/>
  <c r="Q66" i="452"/>
  <c r="R66" i="452"/>
  <c r="S66" i="452"/>
  <c r="T66" i="452"/>
  <c r="U66" i="452"/>
  <c r="V66" i="452"/>
  <c r="W66" i="452"/>
  <c r="E67" i="452"/>
  <c r="F67" i="452"/>
  <c r="G67" i="452"/>
  <c r="H67" i="452"/>
  <c r="I67" i="452"/>
  <c r="J67" i="452"/>
  <c r="K67" i="452"/>
  <c r="L67" i="452"/>
  <c r="M67" i="452"/>
  <c r="N67" i="452"/>
  <c r="O67" i="452"/>
  <c r="P67" i="452"/>
  <c r="Q67" i="452"/>
  <c r="R67" i="452"/>
  <c r="S67" i="452"/>
  <c r="T67" i="452"/>
  <c r="U67" i="452"/>
  <c r="V67" i="452"/>
  <c r="W67" i="452"/>
  <c r="E68" i="452"/>
  <c r="X68" i="452"/>
  <c r="I13" i="452"/>
  <c r="L70" i="448"/>
  <c r="F68" i="452"/>
  <c r="G68" i="452"/>
  <c r="H68" i="452"/>
  <c r="I68" i="452"/>
  <c r="J68" i="452"/>
  <c r="K68" i="452"/>
  <c r="L68" i="452"/>
  <c r="M68" i="452"/>
  <c r="N68" i="452"/>
  <c r="O68" i="452"/>
  <c r="P68" i="452"/>
  <c r="Q68" i="452"/>
  <c r="R68" i="452"/>
  <c r="S68" i="452"/>
  <c r="T68" i="452"/>
  <c r="U68" i="452"/>
  <c r="V68" i="452"/>
  <c r="W68" i="452"/>
  <c r="E69" i="452"/>
  <c r="F69" i="452"/>
  <c r="G69" i="452"/>
  <c r="H69" i="452"/>
  <c r="I69" i="452"/>
  <c r="J69" i="452"/>
  <c r="K69" i="452"/>
  <c r="L69" i="452"/>
  <c r="M69" i="452"/>
  <c r="N69" i="452"/>
  <c r="O69" i="452"/>
  <c r="P69" i="452"/>
  <c r="Q69" i="452"/>
  <c r="R69" i="452"/>
  <c r="S69" i="452"/>
  <c r="T69" i="452"/>
  <c r="U69" i="452"/>
  <c r="V69" i="452"/>
  <c r="W69" i="452"/>
  <c r="E70" i="452"/>
  <c r="F70" i="452"/>
  <c r="G70" i="452"/>
  <c r="H70" i="452"/>
  <c r="I70" i="452"/>
  <c r="J70" i="452"/>
  <c r="K70" i="452"/>
  <c r="L70" i="452"/>
  <c r="M70" i="452"/>
  <c r="N70" i="452"/>
  <c r="O70" i="452"/>
  <c r="P70" i="452"/>
  <c r="Q70" i="452"/>
  <c r="R70" i="452"/>
  <c r="S70" i="452"/>
  <c r="T70" i="452"/>
  <c r="U70" i="452"/>
  <c r="V70" i="452"/>
  <c r="W70" i="452"/>
  <c r="E71" i="452"/>
  <c r="F71" i="452"/>
  <c r="G71" i="452"/>
  <c r="H71" i="452"/>
  <c r="I71" i="452"/>
  <c r="J71" i="452"/>
  <c r="K71" i="452"/>
  <c r="L71" i="452"/>
  <c r="M71" i="452"/>
  <c r="N71" i="452"/>
  <c r="O71" i="452"/>
  <c r="P71" i="452"/>
  <c r="Q71" i="452"/>
  <c r="R71" i="452"/>
  <c r="S71" i="452"/>
  <c r="T71" i="452"/>
  <c r="U71" i="452"/>
  <c r="V71" i="452"/>
  <c r="W71" i="452"/>
  <c r="E72" i="452"/>
  <c r="F72" i="452"/>
  <c r="G72" i="452"/>
  <c r="H72" i="452"/>
  <c r="I72" i="452"/>
  <c r="J72" i="452"/>
  <c r="K72" i="452"/>
  <c r="L72" i="452"/>
  <c r="M72" i="452"/>
  <c r="N72" i="452"/>
  <c r="O72" i="452"/>
  <c r="P72" i="452"/>
  <c r="Q72" i="452"/>
  <c r="R72" i="452"/>
  <c r="S72" i="452"/>
  <c r="T72" i="452"/>
  <c r="U72" i="452"/>
  <c r="V72" i="452"/>
  <c r="W72" i="452"/>
  <c r="W59" i="452"/>
  <c r="V59" i="452"/>
  <c r="U59" i="452"/>
  <c r="T59" i="452"/>
  <c r="S59" i="452"/>
  <c r="R59" i="452"/>
  <c r="Q59" i="452"/>
  <c r="P59" i="452"/>
  <c r="O59" i="452"/>
  <c r="N59" i="452"/>
  <c r="M59" i="452"/>
  <c r="L59" i="452"/>
  <c r="K59" i="452"/>
  <c r="J59" i="452"/>
  <c r="I59" i="452"/>
  <c r="H59" i="452"/>
  <c r="G59" i="452"/>
  <c r="F59" i="452"/>
  <c r="E59" i="452"/>
  <c r="E42" i="452"/>
  <c r="F42" i="452"/>
  <c r="G42" i="452"/>
  <c r="H42" i="452"/>
  <c r="I42" i="452"/>
  <c r="J42" i="452"/>
  <c r="K42" i="452"/>
  <c r="L42" i="452"/>
  <c r="M42" i="452"/>
  <c r="N42" i="452"/>
  <c r="O42" i="452"/>
  <c r="P42" i="452"/>
  <c r="Q42" i="452"/>
  <c r="R42" i="452"/>
  <c r="S42" i="452"/>
  <c r="T42" i="452"/>
  <c r="U42" i="452"/>
  <c r="V42" i="452"/>
  <c r="W42" i="452"/>
  <c r="E43" i="452"/>
  <c r="F43" i="452"/>
  <c r="G43" i="452"/>
  <c r="H43" i="452"/>
  <c r="I43" i="452"/>
  <c r="J43" i="452"/>
  <c r="K43" i="452"/>
  <c r="L43" i="452"/>
  <c r="M43" i="452"/>
  <c r="N43" i="452"/>
  <c r="O43" i="452"/>
  <c r="P43" i="452"/>
  <c r="Q43" i="452"/>
  <c r="R43" i="452"/>
  <c r="S43" i="452"/>
  <c r="T43" i="452"/>
  <c r="U43" i="452"/>
  <c r="V43" i="452"/>
  <c r="W43" i="452"/>
  <c r="E44" i="452"/>
  <c r="X44" i="452"/>
  <c r="G7" i="452"/>
  <c r="J64" i="448"/>
  <c r="F44" i="452"/>
  <c r="G44" i="452"/>
  <c r="H44" i="452"/>
  <c r="I44" i="452"/>
  <c r="J44" i="452"/>
  <c r="K44" i="452"/>
  <c r="L44" i="452"/>
  <c r="M44" i="452"/>
  <c r="N44" i="452"/>
  <c r="O44" i="452"/>
  <c r="P44" i="452"/>
  <c r="Q44" i="452"/>
  <c r="R44" i="452"/>
  <c r="S44" i="452"/>
  <c r="T44" i="452"/>
  <c r="U44" i="452"/>
  <c r="V44" i="452"/>
  <c r="W44" i="452"/>
  <c r="E45" i="452"/>
  <c r="F45" i="452"/>
  <c r="G45" i="452"/>
  <c r="H45" i="452"/>
  <c r="I45" i="452"/>
  <c r="J45" i="452"/>
  <c r="K45" i="452"/>
  <c r="L45" i="452"/>
  <c r="M45" i="452"/>
  <c r="N45" i="452"/>
  <c r="O45" i="452"/>
  <c r="P45" i="452"/>
  <c r="Q45" i="452"/>
  <c r="R45" i="452"/>
  <c r="S45" i="452"/>
  <c r="T45" i="452"/>
  <c r="U45" i="452"/>
  <c r="V45" i="452"/>
  <c r="W45" i="452"/>
  <c r="E46" i="452"/>
  <c r="F46" i="452"/>
  <c r="G46" i="452"/>
  <c r="H46" i="452"/>
  <c r="I46" i="452"/>
  <c r="J46" i="452"/>
  <c r="K46" i="452"/>
  <c r="L46" i="452"/>
  <c r="M46" i="452"/>
  <c r="N46" i="452"/>
  <c r="O46" i="452"/>
  <c r="P46" i="452"/>
  <c r="Q46" i="452"/>
  <c r="R46" i="452"/>
  <c r="S46" i="452"/>
  <c r="T46" i="452"/>
  <c r="U46" i="452"/>
  <c r="V46" i="452"/>
  <c r="W46" i="452"/>
  <c r="E47" i="452"/>
  <c r="F47" i="452"/>
  <c r="G47" i="452"/>
  <c r="H47" i="452"/>
  <c r="I47" i="452"/>
  <c r="J47" i="452"/>
  <c r="K47" i="452"/>
  <c r="L47" i="452"/>
  <c r="M47" i="452"/>
  <c r="N47" i="452"/>
  <c r="O47" i="452"/>
  <c r="P47" i="452"/>
  <c r="Q47" i="452"/>
  <c r="R47" i="452"/>
  <c r="S47" i="452"/>
  <c r="T47" i="452"/>
  <c r="U47" i="452"/>
  <c r="V47" i="452"/>
  <c r="W47" i="452"/>
  <c r="E48" i="452"/>
  <c r="F48" i="452"/>
  <c r="G48" i="452"/>
  <c r="H48" i="452"/>
  <c r="I48" i="452"/>
  <c r="J48" i="452"/>
  <c r="K48" i="452"/>
  <c r="L48" i="452"/>
  <c r="M48" i="452"/>
  <c r="N48" i="452"/>
  <c r="O48" i="452"/>
  <c r="P48" i="452"/>
  <c r="Q48" i="452"/>
  <c r="R48" i="452"/>
  <c r="S48" i="452"/>
  <c r="T48" i="452"/>
  <c r="U48" i="452"/>
  <c r="V48" i="452"/>
  <c r="W48" i="452"/>
  <c r="E49" i="452"/>
  <c r="F49" i="452"/>
  <c r="G49" i="452"/>
  <c r="H49" i="452"/>
  <c r="I49" i="452"/>
  <c r="J49" i="452"/>
  <c r="K49" i="452"/>
  <c r="L49" i="452"/>
  <c r="M49" i="452"/>
  <c r="N49" i="452"/>
  <c r="O49" i="452"/>
  <c r="P49" i="452"/>
  <c r="Q49" i="452"/>
  <c r="R49" i="452"/>
  <c r="S49" i="452"/>
  <c r="T49" i="452"/>
  <c r="U49" i="452"/>
  <c r="V49" i="452"/>
  <c r="W49" i="452"/>
  <c r="E50" i="452"/>
  <c r="F50" i="452"/>
  <c r="G50" i="452"/>
  <c r="H50" i="452"/>
  <c r="I50" i="452"/>
  <c r="J50" i="452"/>
  <c r="K50" i="452"/>
  <c r="L50" i="452"/>
  <c r="M50" i="452"/>
  <c r="N50" i="452"/>
  <c r="O50" i="452"/>
  <c r="P50" i="452"/>
  <c r="Q50" i="452"/>
  <c r="R50" i="452"/>
  <c r="S50" i="452"/>
  <c r="T50" i="452"/>
  <c r="U50" i="452"/>
  <c r="V50" i="452"/>
  <c r="W50" i="452"/>
  <c r="E51" i="452"/>
  <c r="F51" i="452"/>
  <c r="G51" i="452"/>
  <c r="H51" i="452"/>
  <c r="I51" i="452"/>
  <c r="J51" i="452"/>
  <c r="K51" i="452"/>
  <c r="L51" i="452"/>
  <c r="M51" i="452"/>
  <c r="N51" i="452"/>
  <c r="O51" i="452"/>
  <c r="P51" i="452"/>
  <c r="Q51" i="452"/>
  <c r="R51" i="452"/>
  <c r="S51" i="452"/>
  <c r="T51" i="452"/>
  <c r="U51" i="452"/>
  <c r="V51" i="452"/>
  <c r="W51" i="452"/>
  <c r="E52" i="452"/>
  <c r="F52" i="452"/>
  <c r="G52" i="452"/>
  <c r="H52" i="452"/>
  <c r="I52" i="452"/>
  <c r="J52" i="452"/>
  <c r="K52" i="452"/>
  <c r="L52" i="452"/>
  <c r="M52" i="452"/>
  <c r="N52" i="452"/>
  <c r="O52" i="452"/>
  <c r="P52" i="452"/>
  <c r="Q52" i="452"/>
  <c r="R52" i="452"/>
  <c r="S52" i="452"/>
  <c r="T52" i="452"/>
  <c r="U52" i="452"/>
  <c r="V52" i="452"/>
  <c r="W52" i="452"/>
  <c r="E53" i="452"/>
  <c r="F53" i="452"/>
  <c r="G53" i="452"/>
  <c r="H53" i="452"/>
  <c r="I53" i="452"/>
  <c r="J53" i="452"/>
  <c r="K53" i="452"/>
  <c r="L53" i="452"/>
  <c r="M53" i="452"/>
  <c r="N53" i="452"/>
  <c r="O53" i="452"/>
  <c r="P53" i="452"/>
  <c r="Q53" i="452"/>
  <c r="R53" i="452"/>
  <c r="S53" i="452"/>
  <c r="T53" i="452"/>
  <c r="U53" i="452"/>
  <c r="V53" i="452"/>
  <c r="W53" i="452"/>
  <c r="E54" i="452"/>
  <c r="F54" i="452"/>
  <c r="G54" i="452"/>
  <c r="H54" i="452"/>
  <c r="I54" i="452"/>
  <c r="J54" i="452"/>
  <c r="K54" i="452"/>
  <c r="L54" i="452"/>
  <c r="M54" i="452"/>
  <c r="N54" i="452"/>
  <c r="O54" i="452"/>
  <c r="P54" i="452"/>
  <c r="Q54" i="452"/>
  <c r="R54" i="452"/>
  <c r="S54" i="452"/>
  <c r="T54" i="452"/>
  <c r="U54" i="452"/>
  <c r="V54" i="452"/>
  <c r="W54" i="452"/>
  <c r="W41" i="452"/>
  <c r="V41" i="452"/>
  <c r="U41" i="452"/>
  <c r="T41" i="452"/>
  <c r="S41" i="452"/>
  <c r="R41" i="452"/>
  <c r="Q41" i="452"/>
  <c r="P41" i="452"/>
  <c r="O41" i="452"/>
  <c r="N41" i="452"/>
  <c r="M41" i="452"/>
  <c r="L41" i="452"/>
  <c r="K41" i="452"/>
  <c r="J41" i="452"/>
  <c r="H41" i="452"/>
  <c r="I41" i="452"/>
  <c r="G41" i="452"/>
  <c r="F41" i="452"/>
  <c r="E41" i="452"/>
  <c r="E24" i="452"/>
  <c r="F24" i="452"/>
  <c r="G24" i="452"/>
  <c r="H24" i="452"/>
  <c r="I24" i="452"/>
  <c r="J24" i="452"/>
  <c r="K24" i="452"/>
  <c r="L24" i="452"/>
  <c r="M24" i="452"/>
  <c r="N24" i="452"/>
  <c r="O24" i="452"/>
  <c r="P24" i="452"/>
  <c r="Q24" i="452"/>
  <c r="R24" i="452"/>
  <c r="S24" i="452"/>
  <c r="T24" i="452"/>
  <c r="U24" i="452"/>
  <c r="V24" i="452"/>
  <c r="W24" i="452"/>
  <c r="E25" i="452"/>
  <c r="F25" i="452"/>
  <c r="G25" i="452"/>
  <c r="H25" i="452"/>
  <c r="I25" i="452"/>
  <c r="J25" i="452"/>
  <c r="K25" i="452"/>
  <c r="L25" i="452"/>
  <c r="M25" i="452"/>
  <c r="N25" i="452"/>
  <c r="O25" i="452"/>
  <c r="P25" i="452"/>
  <c r="Q25" i="452"/>
  <c r="R25" i="452"/>
  <c r="S25" i="452"/>
  <c r="T25" i="452"/>
  <c r="U25" i="452"/>
  <c r="V25" i="452"/>
  <c r="W25" i="452"/>
  <c r="E26" i="452"/>
  <c r="F26" i="452"/>
  <c r="G26" i="452"/>
  <c r="H26" i="452"/>
  <c r="I26" i="452"/>
  <c r="J26" i="452"/>
  <c r="K26" i="452"/>
  <c r="L26" i="452"/>
  <c r="M26" i="452"/>
  <c r="N26" i="452"/>
  <c r="O26" i="452"/>
  <c r="P26" i="452"/>
  <c r="Q26" i="452"/>
  <c r="R26" i="452"/>
  <c r="S26" i="452"/>
  <c r="T26" i="452"/>
  <c r="U26" i="452"/>
  <c r="V26" i="452"/>
  <c r="W26" i="452"/>
  <c r="E27" i="452"/>
  <c r="F27" i="452"/>
  <c r="G27" i="452"/>
  <c r="H27" i="452"/>
  <c r="I27" i="452"/>
  <c r="J27" i="452"/>
  <c r="K27" i="452"/>
  <c r="L27" i="452"/>
  <c r="M27" i="452"/>
  <c r="N27" i="452"/>
  <c r="O27" i="452"/>
  <c r="P27" i="452"/>
  <c r="Q27" i="452"/>
  <c r="R27" i="452"/>
  <c r="S27" i="452"/>
  <c r="T27" i="452"/>
  <c r="U27" i="452"/>
  <c r="V27" i="452"/>
  <c r="W27" i="452"/>
  <c r="E28" i="452"/>
  <c r="F28" i="452"/>
  <c r="G28" i="452"/>
  <c r="H28" i="452"/>
  <c r="I28" i="452"/>
  <c r="J28" i="452"/>
  <c r="K28" i="452"/>
  <c r="L28" i="452"/>
  <c r="M28" i="452"/>
  <c r="N28" i="452"/>
  <c r="O28" i="452"/>
  <c r="P28" i="452"/>
  <c r="Q28" i="452"/>
  <c r="R28" i="452"/>
  <c r="S28" i="452"/>
  <c r="T28" i="452"/>
  <c r="U28" i="452"/>
  <c r="V28" i="452"/>
  <c r="W28" i="452"/>
  <c r="E29" i="452"/>
  <c r="F29" i="452"/>
  <c r="G29" i="452"/>
  <c r="H29" i="452"/>
  <c r="I29" i="452"/>
  <c r="J29" i="452"/>
  <c r="K29" i="452"/>
  <c r="L29" i="452"/>
  <c r="M29" i="452"/>
  <c r="N29" i="452"/>
  <c r="O29" i="452"/>
  <c r="P29" i="452"/>
  <c r="Q29" i="452"/>
  <c r="R29" i="452"/>
  <c r="S29" i="452"/>
  <c r="T29" i="452"/>
  <c r="U29" i="452"/>
  <c r="V29" i="452"/>
  <c r="W29" i="452"/>
  <c r="E30" i="452"/>
  <c r="F30" i="452"/>
  <c r="G30" i="452"/>
  <c r="H30" i="452"/>
  <c r="I30" i="452"/>
  <c r="J30" i="452"/>
  <c r="K30" i="452"/>
  <c r="L30" i="452"/>
  <c r="M30" i="452"/>
  <c r="N30" i="452"/>
  <c r="O30" i="452"/>
  <c r="P30" i="452"/>
  <c r="Q30" i="452"/>
  <c r="R30" i="452"/>
  <c r="S30" i="452"/>
  <c r="T30" i="452"/>
  <c r="U30" i="452"/>
  <c r="V30" i="452"/>
  <c r="W30" i="452"/>
  <c r="E31" i="452"/>
  <c r="F31" i="452"/>
  <c r="G31" i="452"/>
  <c r="H31" i="452"/>
  <c r="I31" i="452"/>
  <c r="J31" i="452"/>
  <c r="K31" i="452"/>
  <c r="L31" i="452"/>
  <c r="M31" i="452"/>
  <c r="N31" i="452"/>
  <c r="O31" i="452"/>
  <c r="P31" i="452"/>
  <c r="Q31" i="452"/>
  <c r="R31" i="452"/>
  <c r="S31" i="452"/>
  <c r="T31" i="452"/>
  <c r="U31" i="452"/>
  <c r="V31" i="452"/>
  <c r="W31" i="452"/>
  <c r="E32" i="452"/>
  <c r="F32" i="452"/>
  <c r="G32" i="452"/>
  <c r="H32" i="452"/>
  <c r="I32" i="452"/>
  <c r="J32" i="452"/>
  <c r="K32" i="452"/>
  <c r="L32" i="452"/>
  <c r="M32" i="452"/>
  <c r="N32" i="452"/>
  <c r="O32" i="452"/>
  <c r="P32" i="452"/>
  <c r="Q32" i="452"/>
  <c r="R32" i="452"/>
  <c r="S32" i="452"/>
  <c r="T32" i="452"/>
  <c r="U32" i="452"/>
  <c r="V32" i="452"/>
  <c r="W32" i="452"/>
  <c r="E33" i="452"/>
  <c r="F33" i="452"/>
  <c r="G33" i="452"/>
  <c r="H33" i="452"/>
  <c r="I33" i="452"/>
  <c r="J33" i="452"/>
  <c r="K33" i="452"/>
  <c r="L33" i="452"/>
  <c r="M33" i="452"/>
  <c r="N33" i="452"/>
  <c r="O33" i="452"/>
  <c r="P33" i="452"/>
  <c r="Q33" i="452"/>
  <c r="R33" i="452"/>
  <c r="S33" i="452"/>
  <c r="T33" i="452"/>
  <c r="U33" i="452"/>
  <c r="V33" i="452"/>
  <c r="W33" i="452"/>
  <c r="E34" i="452"/>
  <c r="F34" i="452"/>
  <c r="G34" i="452"/>
  <c r="H34" i="452"/>
  <c r="I34" i="452"/>
  <c r="J34" i="452"/>
  <c r="K34" i="452"/>
  <c r="L34" i="452"/>
  <c r="M34" i="452"/>
  <c r="N34" i="452"/>
  <c r="O34" i="452"/>
  <c r="P34" i="452"/>
  <c r="Q34" i="452"/>
  <c r="R34" i="452"/>
  <c r="S34" i="452"/>
  <c r="T34" i="452"/>
  <c r="U34" i="452"/>
  <c r="V34" i="452"/>
  <c r="W34" i="452"/>
  <c r="E35" i="452"/>
  <c r="F35" i="452"/>
  <c r="G35" i="452"/>
  <c r="H35" i="452"/>
  <c r="I35" i="452"/>
  <c r="J35" i="452"/>
  <c r="K35" i="452"/>
  <c r="L35" i="452"/>
  <c r="M35" i="452"/>
  <c r="N35" i="452"/>
  <c r="O35" i="452"/>
  <c r="P35" i="452"/>
  <c r="Q35" i="452"/>
  <c r="R35" i="452"/>
  <c r="S35" i="452"/>
  <c r="T35" i="452"/>
  <c r="U35" i="452"/>
  <c r="V35" i="452"/>
  <c r="W35" i="452"/>
  <c r="E36" i="452"/>
  <c r="F36" i="452"/>
  <c r="G36" i="452"/>
  <c r="H36" i="452"/>
  <c r="I36" i="452"/>
  <c r="J36" i="452"/>
  <c r="K36" i="452"/>
  <c r="L36" i="452"/>
  <c r="M36" i="452"/>
  <c r="N36" i="452"/>
  <c r="O36" i="452"/>
  <c r="P36" i="452"/>
  <c r="Q36" i="452"/>
  <c r="R36" i="452"/>
  <c r="S36" i="452"/>
  <c r="T36" i="452"/>
  <c r="U36" i="452"/>
  <c r="V36" i="452"/>
  <c r="W36" i="452"/>
  <c r="W23" i="452"/>
  <c r="V23" i="452"/>
  <c r="U23" i="452"/>
  <c r="T23" i="452"/>
  <c r="S23" i="452"/>
  <c r="R23" i="452"/>
  <c r="Q23" i="452"/>
  <c r="P23" i="452"/>
  <c r="O23" i="452"/>
  <c r="N23" i="452"/>
  <c r="M23" i="452"/>
  <c r="L23" i="452"/>
  <c r="K23" i="452"/>
  <c r="J23" i="452"/>
  <c r="I23" i="452"/>
  <c r="H23" i="452"/>
  <c r="G23" i="452"/>
  <c r="F23" i="452"/>
  <c r="E23" i="452"/>
  <c r="AT100" i="491"/>
  <c r="BH100" i="491"/>
  <c r="AS100" i="491"/>
  <c r="AR100" i="491"/>
  <c r="AQ100" i="491"/>
  <c r="AP100" i="491"/>
  <c r="AO100" i="491"/>
  <c r="AN100" i="491"/>
  <c r="AM100" i="491"/>
  <c r="AL100" i="491"/>
  <c r="AK100" i="491"/>
  <c r="AJ100" i="491"/>
  <c r="AI100" i="491"/>
  <c r="AH100" i="491"/>
  <c r="AG100" i="491"/>
  <c r="AF100" i="491"/>
  <c r="AE100" i="491"/>
  <c r="AD100" i="491"/>
  <c r="AC100" i="491"/>
  <c r="BC100" i="491"/>
  <c r="AB100" i="491"/>
  <c r="AA100" i="491"/>
  <c r="Z100" i="491"/>
  <c r="Y100" i="491"/>
  <c r="X100" i="491"/>
  <c r="W100" i="491"/>
  <c r="V100" i="491"/>
  <c r="U100" i="491"/>
  <c r="BA100" i="491"/>
  <c r="T100" i="491"/>
  <c r="R100" i="491"/>
  <c r="Q100" i="491"/>
  <c r="P100" i="491"/>
  <c r="O100" i="491"/>
  <c r="N100" i="491"/>
  <c r="M100" i="491"/>
  <c r="AZ100" i="491"/>
  <c r="L100" i="491"/>
  <c r="K100" i="491"/>
  <c r="J100" i="491"/>
  <c r="I100" i="491"/>
  <c r="H100" i="491"/>
  <c r="G100" i="491"/>
  <c r="F100" i="491"/>
  <c r="E100" i="491"/>
  <c r="D100" i="491"/>
  <c r="C100" i="491"/>
  <c r="B100" i="491"/>
  <c r="A100" i="491"/>
  <c r="W36" i="491"/>
  <c r="BF28" i="491"/>
  <c r="BH28" i="491"/>
  <c r="BP2" i="491"/>
  <c r="U40" i="448"/>
  <c r="AW28" i="491"/>
  <c r="AV28" i="491"/>
  <c r="AU28" i="491"/>
  <c r="BF27" i="491"/>
  <c r="BG27" i="491"/>
  <c r="AW27" i="491"/>
  <c r="AV27" i="491"/>
  <c r="AU27" i="491"/>
  <c r="BG26" i="491"/>
  <c r="AW26" i="491"/>
  <c r="AV26" i="491"/>
  <c r="AU26" i="491"/>
  <c r="BE25" i="491"/>
  <c r="BD25" i="491"/>
  <c r="BG25" i="491"/>
  <c r="BC25" i="491"/>
  <c r="AT25" i="491"/>
  <c r="AW25" i="491"/>
  <c r="AS25" i="491"/>
  <c r="AV25" i="491"/>
  <c r="AR25" i="491"/>
  <c r="AU25" i="491"/>
  <c r="BE24" i="491"/>
  <c r="BD24" i="491"/>
  <c r="BC24" i="491"/>
  <c r="AT24" i="491"/>
  <c r="AW24" i="491"/>
  <c r="AS24" i="491"/>
  <c r="AV24" i="491"/>
  <c r="AR24" i="491"/>
  <c r="AU24" i="491"/>
  <c r="BE23" i="491"/>
  <c r="BD23" i="491"/>
  <c r="BC23" i="491"/>
  <c r="BG23" i="491"/>
  <c r="AT23" i="491"/>
  <c r="AW23" i="491"/>
  <c r="AS23" i="491"/>
  <c r="AV23" i="491"/>
  <c r="AR23" i="491"/>
  <c r="AU23" i="491"/>
  <c r="BE22" i="491"/>
  <c r="BD22" i="491"/>
  <c r="BC22" i="491"/>
  <c r="AT22" i="491"/>
  <c r="AW22" i="491"/>
  <c r="AS22" i="491"/>
  <c r="AV22" i="491"/>
  <c r="AR22" i="491"/>
  <c r="AU22" i="491"/>
  <c r="AW21" i="491"/>
  <c r="AV21" i="491"/>
  <c r="AX21" i="491"/>
  <c r="AU21" i="491"/>
  <c r="AW20" i="491"/>
  <c r="AV20" i="491"/>
  <c r="AU20" i="491"/>
  <c r="BF19" i="491"/>
  <c r="AW19" i="491"/>
  <c r="AV19" i="491"/>
  <c r="AU19" i="491"/>
  <c r="AW18" i="491"/>
  <c r="AV18" i="491"/>
  <c r="AU18" i="491"/>
  <c r="BF17" i="491"/>
  <c r="BH17" i="491"/>
  <c r="BE2" i="491"/>
  <c r="J40" i="448"/>
  <c r="AW17" i="491"/>
  <c r="AV17" i="491"/>
  <c r="AU17" i="491"/>
  <c r="AW16" i="491"/>
  <c r="AV16" i="491"/>
  <c r="AU16" i="491"/>
  <c r="BG15" i="491"/>
  <c r="AW15" i="491"/>
  <c r="AV15" i="491"/>
  <c r="AU15" i="491"/>
  <c r="CM10" i="491"/>
  <c r="CL10" i="491"/>
  <c r="CK10" i="491"/>
  <c r="CJ10" i="491"/>
  <c r="CI10" i="491"/>
  <c r="CH10" i="491"/>
  <c r="CG10" i="491"/>
  <c r="CF10" i="491"/>
  <c r="CE10" i="491"/>
  <c r="CD10" i="491"/>
  <c r="CC10" i="491"/>
  <c r="CB10" i="491"/>
  <c r="CA10" i="491"/>
  <c r="BZ10" i="491"/>
  <c r="CM9" i="491"/>
  <c r="CL9" i="491"/>
  <c r="CK9" i="491"/>
  <c r="CJ9" i="491"/>
  <c r="CI9" i="491"/>
  <c r="CH9" i="491"/>
  <c r="CG9" i="491"/>
  <c r="CF9" i="491"/>
  <c r="CE9" i="491"/>
  <c r="CD9" i="491"/>
  <c r="CC9" i="491"/>
  <c r="CB9" i="491"/>
  <c r="CA9" i="491"/>
  <c r="BZ9" i="491"/>
  <c r="K9" i="491"/>
  <c r="CM8" i="491"/>
  <c r="CL8" i="491"/>
  <c r="CK8" i="491"/>
  <c r="CJ8" i="491"/>
  <c r="CI8" i="491"/>
  <c r="CH8" i="491"/>
  <c r="CG8" i="491"/>
  <c r="CF8" i="491"/>
  <c r="CE8" i="491"/>
  <c r="CD8" i="491"/>
  <c r="CC8" i="491"/>
  <c r="CB8" i="491"/>
  <c r="CA8" i="491"/>
  <c r="BZ8" i="491"/>
  <c r="CM7" i="491"/>
  <c r="CL7" i="491"/>
  <c r="CK7" i="491"/>
  <c r="CJ7" i="491"/>
  <c r="CI7" i="491"/>
  <c r="CH7" i="491"/>
  <c r="CG7" i="491"/>
  <c r="CF7" i="491"/>
  <c r="CE7" i="491"/>
  <c r="CD7" i="491"/>
  <c r="CC7" i="491"/>
  <c r="CB7" i="491"/>
  <c r="CA7" i="491"/>
  <c r="BZ7" i="491"/>
  <c r="CM6" i="491"/>
  <c r="CL6" i="491"/>
  <c r="CK6" i="491"/>
  <c r="CJ6" i="491"/>
  <c r="CI6" i="491"/>
  <c r="CH6" i="491"/>
  <c r="CG6" i="491"/>
  <c r="CF6" i="491"/>
  <c r="CE6" i="491"/>
  <c r="CD6" i="491"/>
  <c r="CC6" i="491"/>
  <c r="CB6" i="491"/>
  <c r="CA6" i="491"/>
  <c r="BZ6" i="491"/>
  <c r="CM5" i="491"/>
  <c r="CL5" i="491"/>
  <c r="CK5" i="491"/>
  <c r="CJ5" i="491"/>
  <c r="CI5" i="491"/>
  <c r="CH5" i="491"/>
  <c r="CG5" i="491"/>
  <c r="CF5" i="491"/>
  <c r="CE5" i="491"/>
  <c r="CD5" i="491"/>
  <c r="CC5" i="491"/>
  <c r="CB5" i="491"/>
  <c r="CA5" i="491"/>
  <c r="BZ5" i="491"/>
  <c r="CM4" i="491"/>
  <c r="CL4" i="491"/>
  <c r="CK4" i="491"/>
  <c r="CJ4" i="491"/>
  <c r="CI4" i="491"/>
  <c r="CH4" i="491"/>
  <c r="CG4" i="491"/>
  <c r="CF4" i="491"/>
  <c r="CE4" i="491"/>
  <c r="CD4" i="491"/>
  <c r="CC4" i="491"/>
  <c r="CB4" i="491"/>
  <c r="CA4" i="491"/>
  <c r="BZ4" i="491"/>
  <c r="CM3" i="491"/>
  <c r="CL3" i="491"/>
  <c r="CK3" i="491"/>
  <c r="CJ3" i="491"/>
  <c r="CI3" i="491"/>
  <c r="CH3" i="491"/>
  <c r="CG3" i="491"/>
  <c r="CF3" i="491"/>
  <c r="CE3" i="491"/>
  <c r="CD3" i="491"/>
  <c r="CC3" i="491"/>
  <c r="CB3" i="491"/>
  <c r="CA3" i="491"/>
  <c r="BZ3" i="491"/>
  <c r="BS5" i="491"/>
  <c r="BR5" i="491"/>
  <c r="AT100" i="490"/>
  <c r="BH100" i="490"/>
  <c r="AS100" i="490"/>
  <c r="BG100" i="490"/>
  <c r="AR100" i="490"/>
  <c r="AQ100" i="490"/>
  <c r="AP100" i="490"/>
  <c r="AO100" i="490"/>
  <c r="AN100" i="490"/>
  <c r="AM100" i="490"/>
  <c r="AL100" i="490"/>
  <c r="BF100" i="490"/>
  <c r="AK100" i="490"/>
  <c r="AJ100" i="490"/>
  <c r="AI100" i="490"/>
  <c r="AH100" i="490"/>
  <c r="AG100" i="490"/>
  <c r="AF100" i="490"/>
  <c r="AE100" i="490"/>
  <c r="AD100" i="490"/>
  <c r="BD100" i="490"/>
  <c r="AC100" i="490"/>
  <c r="AB100" i="490"/>
  <c r="AA100" i="490"/>
  <c r="Z100" i="490"/>
  <c r="Y100" i="490"/>
  <c r="X100" i="490"/>
  <c r="W100" i="490"/>
  <c r="V100" i="490"/>
  <c r="U100" i="490"/>
  <c r="T100" i="490"/>
  <c r="R100" i="490"/>
  <c r="Q100" i="490"/>
  <c r="P100" i="490"/>
  <c r="O100" i="490"/>
  <c r="N100" i="490"/>
  <c r="M100" i="490"/>
  <c r="L100" i="490"/>
  <c r="K100" i="490"/>
  <c r="J100" i="490"/>
  <c r="I100" i="490"/>
  <c r="H100" i="490"/>
  <c r="G100" i="490"/>
  <c r="F100" i="490"/>
  <c r="E100" i="490"/>
  <c r="D100" i="490"/>
  <c r="C100" i="490"/>
  <c r="B100" i="490"/>
  <c r="A100" i="490"/>
  <c r="W36" i="490"/>
  <c r="BG28" i="490"/>
  <c r="AW28" i="490"/>
  <c r="AV28" i="490"/>
  <c r="AU28" i="490"/>
  <c r="BG27" i="490"/>
  <c r="AW27" i="490"/>
  <c r="AV27" i="490"/>
  <c r="AU27" i="490"/>
  <c r="AW26" i="490"/>
  <c r="AV26" i="490"/>
  <c r="AU26" i="490"/>
  <c r="AX26" i="490"/>
  <c r="BE25" i="490"/>
  <c r="BD25" i="490"/>
  <c r="BC25" i="490"/>
  <c r="AT25" i="490"/>
  <c r="AW25" i="490"/>
  <c r="AX25" i="490"/>
  <c r="BA25" i="490"/>
  <c r="AS25" i="490"/>
  <c r="AV25" i="490"/>
  <c r="AR25" i="490"/>
  <c r="AU25" i="490"/>
  <c r="BE24" i="490"/>
  <c r="BD24" i="490"/>
  <c r="BC24" i="490"/>
  <c r="AU24" i="490"/>
  <c r="AT24" i="490"/>
  <c r="AW24" i="490"/>
  <c r="AX24" i="490"/>
  <c r="AS24" i="490"/>
  <c r="AV24" i="490"/>
  <c r="AR24" i="490"/>
  <c r="BE23" i="490"/>
  <c r="BD23" i="490"/>
  <c r="BC23" i="490"/>
  <c r="AT23" i="490"/>
  <c r="AW23" i="490"/>
  <c r="AS23" i="490"/>
  <c r="AV23" i="490"/>
  <c r="AR23" i="490"/>
  <c r="AU23" i="490"/>
  <c r="AX23" i="490"/>
  <c r="BE22" i="490"/>
  <c r="BD22" i="490"/>
  <c r="BC22" i="490"/>
  <c r="AV22" i="490"/>
  <c r="AT22" i="490"/>
  <c r="AW22" i="490"/>
  <c r="AS22" i="490"/>
  <c r="AR22" i="490"/>
  <c r="AU22" i="490"/>
  <c r="AW21" i="490"/>
  <c r="AV21" i="490"/>
  <c r="AU21" i="490"/>
  <c r="BG20" i="490"/>
  <c r="AW20" i="490"/>
  <c r="AX20" i="490"/>
  <c r="BA20" i="490"/>
  <c r="AV20" i="490"/>
  <c r="AU20" i="490"/>
  <c r="AW19" i="490"/>
  <c r="AX19" i="490"/>
  <c r="AV19" i="490"/>
  <c r="AU19" i="490"/>
  <c r="AW18" i="490"/>
  <c r="AV18" i="490"/>
  <c r="AU18" i="490"/>
  <c r="AW17" i="490"/>
  <c r="AV17" i="490"/>
  <c r="AU17" i="490"/>
  <c r="AW16" i="490"/>
  <c r="AV16" i="490"/>
  <c r="AU16" i="490"/>
  <c r="AW15" i="490"/>
  <c r="AX15" i="490"/>
  <c r="AY15" i="490"/>
  <c r="AV15" i="490"/>
  <c r="AU15" i="490"/>
  <c r="CM10" i="490"/>
  <c r="CL10" i="490"/>
  <c r="CK10" i="490"/>
  <c r="CJ10" i="490"/>
  <c r="CI10" i="490"/>
  <c r="CH10" i="490"/>
  <c r="CG10" i="490"/>
  <c r="CF10" i="490"/>
  <c r="CE10" i="490"/>
  <c r="CD10" i="490"/>
  <c r="CC10" i="490"/>
  <c r="CB10" i="490"/>
  <c r="CA10" i="490"/>
  <c r="BZ10" i="490"/>
  <c r="CM9" i="490"/>
  <c r="CL9" i="490"/>
  <c r="CK9" i="490"/>
  <c r="CJ9" i="490"/>
  <c r="CI9" i="490"/>
  <c r="CH9" i="490"/>
  <c r="CG9" i="490"/>
  <c r="CF9" i="490"/>
  <c r="CE9" i="490"/>
  <c r="CD9" i="490"/>
  <c r="CC9" i="490"/>
  <c r="CB9" i="490"/>
  <c r="CA9" i="490"/>
  <c r="BZ9" i="490"/>
  <c r="CM8" i="490"/>
  <c r="CL8" i="490"/>
  <c r="CK8" i="490"/>
  <c r="CJ8" i="490"/>
  <c r="CI8" i="490"/>
  <c r="CH8" i="490"/>
  <c r="CG8" i="490"/>
  <c r="CF8" i="490"/>
  <c r="CE8" i="490"/>
  <c r="CD8" i="490"/>
  <c r="CC8" i="490"/>
  <c r="CB8" i="490"/>
  <c r="CA8" i="490"/>
  <c r="BZ8" i="490"/>
  <c r="CM7" i="490"/>
  <c r="CL7" i="490"/>
  <c r="CK7" i="490"/>
  <c r="CJ7" i="490"/>
  <c r="CI7" i="490"/>
  <c r="CH7" i="490"/>
  <c r="CG7" i="490"/>
  <c r="CF7" i="490"/>
  <c r="CE7" i="490"/>
  <c r="CD7" i="490"/>
  <c r="CC7" i="490"/>
  <c r="CB7" i="490"/>
  <c r="CA7" i="490"/>
  <c r="BZ7" i="490"/>
  <c r="CM6" i="490"/>
  <c r="CL6" i="490"/>
  <c r="CK6" i="490"/>
  <c r="CJ6" i="490"/>
  <c r="CI6" i="490"/>
  <c r="CH6" i="490"/>
  <c r="CG6" i="490"/>
  <c r="CF6" i="490"/>
  <c r="CE6" i="490"/>
  <c r="CD6" i="490"/>
  <c r="CC6" i="490"/>
  <c r="CB6" i="490"/>
  <c r="CA6" i="490"/>
  <c r="BZ6" i="490"/>
  <c r="CM5" i="490"/>
  <c r="CL5" i="490"/>
  <c r="CK5" i="490"/>
  <c r="CJ5" i="490"/>
  <c r="CI5" i="490"/>
  <c r="CH5" i="490"/>
  <c r="CG5" i="490"/>
  <c r="CF5" i="490"/>
  <c r="CE5" i="490"/>
  <c r="CD5" i="490"/>
  <c r="CC5" i="490"/>
  <c r="CB5" i="490"/>
  <c r="CA5" i="490"/>
  <c r="BZ5" i="490"/>
  <c r="CM4" i="490"/>
  <c r="CL4" i="490"/>
  <c r="CK4" i="490"/>
  <c r="CJ4" i="490"/>
  <c r="CI4" i="490"/>
  <c r="CH4" i="490"/>
  <c r="CG4" i="490"/>
  <c r="CF4" i="490"/>
  <c r="CE4" i="490"/>
  <c r="CD4" i="490"/>
  <c r="CC4" i="490"/>
  <c r="CB4" i="490"/>
  <c r="CA4" i="490"/>
  <c r="BZ4" i="490"/>
  <c r="CM3" i="490"/>
  <c r="CL3" i="490"/>
  <c r="CK3" i="490"/>
  <c r="CJ3" i="490"/>
  <c r="CI3" i="490"/>
  <c r="CH3" i="490"/>
  <c r="CG3" i="490"/>
  <c r="CF3" i="490"/>
  <c r="CE3" i="490"/>
  <c r="CD3" i="490"/>
  <c r="CC3" i="490"/>
  <c r="CB3" i="490"/>
  <c r="CA3" i="490"/>
  <c r="BZ3" i="490"/>
  <c r="BS5" i="490"/>
  <c r="BR5" i="490"/>
  <c r="AT100" i="489"/>
  <c r="BH100" i="489"/>
  <c r="AS100" i="489"/>
  <c r="AR100" i="489"/>
  <c r="AQ100" i="489"/>
  <c r="AP100" i="489"/>
  <c r="AO100" i="489"/>
  <c r="AN100" i="489"/>
  <c r="AM100" i="489"/>
  <c r="BF100" i="489"/>
  <c r="AL100" i="489"/>
  <c r="AK100" i="489"/>
  <c r="AJ100" i="489"/>
  <c r="AI100" i="489"/>
  <c r="AH100" i="489"/>
  <c r="AG100" i="489"/>
  <c r="AF100" i="489"/>
  <c r="AE100" i="489"/>
  <c r="AD100" i="489"/>
  <c r="AC100" i="489"/>
  <c r="AB100" i="489"/>
  <c r="AA100" i="489"/>
  <c r="Z100" i="489"/>
  <c r="Y100" i="489"/>
  <c r="X100" i="489"/>
  <c r="W100" i="489"/>
  <c r="V100" i="489"/>
  <c r="U100" i="489"/>
  <c r="BA100" i="489"/>
  <c r="T100" i="489"/>
  <c r="R100" i="489"/>
  <c r="Q100" i="489"/>
  <c r="P100" i="489"/>
  <c r="O100" i="489"/>
  <c r="N100" i="489"/>
  <c r="M100" i="489"/>
  <c r="L100" i="489"/>
  <c r="K100" i="489"/>
  <c r="J100" i="489"/>
  <c r="I100" i="489"/>
  <c r="AY100" i="489"/>
  <c r="H100" i="489"/>
  <c r="G100" i="489"/>
  <c r="F100" i="489"/>
  <c r="E100" i="489"/>
  <c r="D100" i="489"/>
  <c r="C100" i="489"/>
  <c r="B100" i="489"/>
  <c r="A100" i="489"/>
  <c r="W36" i="489"/>
  <c r="AW28" i="489"/>
  <c r="AV28" i="489"/>
  <c r="AU28" i="489"/>
  <c r="BF27" i="489"/>
  <c r="BG27" i="489"/>
  <c r="AU27" i="489"/>
  <c r="AW27" i="489"/>
  <c r="AV27" i="489"/>
  <c r="BG26" i="489"/>
  <c r="AW26" i="489"/>
  <c r="AV26" i="489"/>
  <c r="AU26" i="489"/>
  <c r="AX26" i="489"/>
  <c r="BE25" i="489"/>
  <c r="BD25" i="489"/>
  <c r="BG25" i="489"/>
  <c r="BC25" i="489"/>
  <c r="AT25" i="489"/>
  <c r="AW25" i="489"/>
  <c r="AS25" i="489"/>
  <c r="AV25" i="489"/>
  <c r="AX25" i="489"/>
  <c r="AR25" i="489"/>
  <c r="AU25" i="489"/>
  <c r="BE24" i="489"/>
  <c r="BD24" i="489"/>
  <c r="BC24" i="489"/>
  <c r="AT24" i="489"/>
  <c r="AW24" i="489"/>
  <c r="AS24" i="489"/>
  <c r="AV24" i="489"/>
  <c r="AR24" i="489"/>
  <c r="AU24" i="489"/>
  <c r="BE23" i="489"/>
  <c r="BD23" i="489"/>
  <c r="BC23" i="489"/>
  <c r="AT23" i="489"/>
  <c r="AW23" i="489"/>
  <c r="AS23" i="489"/>
  <c r="AV23" i="489"/>
  <c r="AR23" i="489"/>
  <c r="AU23" i="489"/>
  <c r="BE22" i="489"/>
  <c r="BF22" i="489"/>
  <c r="BD22" i="489"/>
  <c r="BC22" i="489"/>
  <c r="AU22" i="489"/>
  <c r="AX22" i="489"/>
  <c r="AT22" i="489"/>
  <c r="AW22" i="489"/>
  <c r="AS22" i="489"/>
  <c r="AV22" i="489"/>
  <c r="AR22" i="489"/>
  <c r="AW21" i="489"/>
  <c r="AX21" i="489"/>
  <c r="BA21" i="489"/>
  <c r="AV21" i="489"/>
  <c r="AU21" i="489"/>
  <c r="AW20" i="489"/>
  <c r="AV20" i="489"/>
  <c r="AU20" i="489"/>
  <c r="AX20" i="489"/>
  <c r="AW19" i="489"/>
  <c r="AV19" i="489"/>
  <c r="AU19" i="489"/>
  <c r="AW18" i="489"/>
  <c r="AV18" i="489"/>
  <c r="AU18" i="489"/>
  <c r="BG17" i="489"/>
  <c r="AW17" i="489"/>
  <c r="AV17" i="489"/>
  <c r="AU17" i="489"/>
  <c r="BF16" i="489"/>
  <c r="AW16" i="489"/>
  <c r="AV16" i="489"/>
  <c r="AU16" i="489"/>
  <c r="AW15" i="489"/>
  <c r="AV15" i="489"/>
  <c r="AU15" i="489"/>
  <c r="CM10" i="489"/>
  <c r="CL10" i="489"/>
  <c r="CK10" i="489"/>
  <c r="CJ10" i="489"/>
  <c r="CI10" i="489"/>
  <c r="CH10" i="489"/>
  <c r="CG10" i="489"/>
  <c r="CF10" i="489"/>
  <c r="CE10" i="489"/>
  <c r="CD10" i="489"/>
  <c r="CC10" i="489"/>
  <c r="CB10" i="489"/>
  <c r="CA10" i="489"/>
  <c r="BZ10" i="489"/>
  <c r="CM9" i="489"/>
  <c r="CL9" i="489"/>
  <c r="CK9" i="489"/>
  <c r="CJ9" i="489"/>
  <c r="CI9" i="489"/>
  <c r="CH9" i="489"/>
  <c r="CG9" i="489"/>
  <c r="CF9" i="489"/>
  <c r="CE9" i="489"/>
  <c r="CD9" i="489"/>
  <c r="CC9" i="489"/>
  <c r="CB9" i="489"/>
  <c r="CA9" i="489"/>
  <c r="BZ9" i="489"/>
  <c r="CM8" i="489"/>
  <c r="CL8" i="489"/>
  <c r="CK8" i="489"/>
  <c r="CJ8" i="489"/>
  <c r="CI8" i="489"/>
  <c r="CH8" i="489"/>
  <c r="CG8" i="489"/>
  <c r="CF8" i="489"/>
  <c r="CE8" i="489"/>
  <c r="CD8" i="489"/>
  <c r="CC8" i="489"/>
  <c r="CB8" i="489"/>
  <c r="CA8" i="489"/>
  <c r="BZ8" i="489"/>
  <c r="CM7" i="489"/>
  <c r="CL7" i="489"/>
  <c r="CK7" i="489"/>
  <c r="CJ7" i="489"/>
  <c r="CI7" i="489"/>
  <c r="CH7" i="489"/>
  <c r="CG7" i="489"/>
  <c r="CF7" i="489"/>
  <c r="CE7" i="489"/>
  <c r="CD7" i="489"/>
  <c r="CC7" i="489"/>
  <c r="CB7" i="489"/>
  <c r="CA7" i="489"/>
  <c r="BZ7" i="489"/>
  <c r="CM6" i="489"/>
  <c r="CL6" i="489"/>
  <c r="CK6" i="489"/>
  <c r="CJ6" i="489"/>
  <c r="CI6" i="489"/>
  <c r="CH6" i="489"/>
  <c r="CG6" i="489"/>
  <c r="CF6" i="489"/>
  <c r="CE6" i="489"/>
  <c r="CD6" i="489"/>
  <c r="CC6" i="489"/>
  <c r="CB6" i="489"/>
  <c r="CA6" i="489"/>
  <c r="BZ6" i="489"/>
  <c r="CM5" i="489"/>
  <c r="CL5" i="489"/>
  <c r="CK5" i="489"/>
  <c r="CJ5" i="489"/>
  <c r="CI5" i="489"/>
  <c r="CH5" i="489"/>
  <c r="CG5" i="489"/>
  <c r="CF5" i="489"/>
  <c r="CE5" i="489"/>
  <c r="CD5" i="489"/>
  <c r="CC5" i="489"/>
  <c r="CB5" i="489"/>
  <c r="CA5" i="489"/>
  <c r="BZ5" i="489"/>
  <c r="CM4" i="489"/>
  <c r="CL4" i="489"/>
  <c r="CK4" i="489"/>
  <c r="CJ4" i="489"/>
  <c r="CI4" i="489"/>
  <c r="CH4" i="489"/>
  <c r="CG4" i="489"/>
  <c r="CF4" i="489"/>
  <c r="CE4" i="489"/>
  <c r="CD4" i="489"/>
  <c r="CC4" i="489"/>
  <c r="CB4" i="489"/>
  <c r="CA4" i="489"/>
  <c r="BZ4" i="489"/>
  <c r="CM3" i="489"/>
  <c r="CL3" i="489"/>
  <c r="CK3" i="489"/>
  <c r="CJ3" i="489"/>
  <c r="CI3" i="489"/>
  <c r="CH3" i="489"/>
  <c r="CG3" i="489"/>
  <c r="CF3" i="489"/>
  <c r="CE3" i="489"/>
  <c r="CD3" i="489"/>
  <c r="CC3" i="489"/>
  <c r="CB3" i="489"/>
  <c r="CA3" i="489"/>
  <c r="BZ3" i="489"/>
  <c r="BS5" i="489"/>
  <c r="BR5" i="489"/>
  <c r="AT100" i="488"/>
  <c r="BH100" i="488"/>
  <c r="AS100" i="488"/>
  <c r="AR100" i="488"/>
  <c r="AQ100" i="488"/>
  <c r="AP100" i="488"/>
  <c r="AO100" i="488"/>
  <c r="AN100" i="488"/>
  <c r="AM100" i="488"/>
  <c r="AL100" i="488"/>
  <c r="AK100" i="488"/>
  <c r="AJ100" i="488"/>
  <c r="AI100" i="488"/>
  <c r="AH100" i="488"/>
  <c r="AG100" i="488"/>
  <c r="AF100" i="488"/>
  <c r="AE100" i="488"/>
  <c r="AD100" i="488"/>
  <c r="AC100" i="488"/>
  <c r="AB100" i="488"/>
  <c r="AA100" i="488"/>
  <c r="Z100" i="488"/>
  <c r="Y100" i="488"/>
  <c r="X100" i="488"/>
  <c r="W100" i="488"/>
  <c r="V100" i="488"/>
  <c r="U100" i="488"/>
  <c r="BA100" i="488"/>
  <c r="T100" i="488"/>
  <c r="R100" i="488"/>
  <c r="Q100" i="488"/>
  <c r="P100" i="488"/>
  <c r="O100" i="488"/>
  <c r="N100" i="488"/>
  <c r="M100" i="488"/>
  <c r="AZ100" i="488"/>
  <c r="L100" i="488"/>
  <c r="K100" i="488"/>
  <c r="J100" i="488"/>
  <c r="I100" i="488"/>
  <c r="H100" i="488"/>
  <c r="G100" i="488"/>
  <c r="F100" i="488"/>
  <c r="E100" i="488"/>
  <c r="D100" i="488"/>
  <c r="C100" i="488"/>
  <c r="B100" i="488"/>
  <c r="A100" i="488"/>
  <c r="W36" i="488"/>
  <c r="BF28" i="488"/>
  <c r="AV28" i="488"/>
  <c r="AW28" i="488"/>
  <c r="AU28" i="488"/>
  <c r="BG27" i="488"/>
  <c r="AW27" i="488"/>
  <c r="AV27" i="488"/>
  <c r="AU27" i="488"/>
  <c r="BF26" i="488"/>
  <c r="AW26" i="488"/>
  <c r="AV26" i="488"/>
  <c r="AU26" i="488"/>
  <c r="BE25" i="488"/>
  <c r="BD25" i="488"/>
  <c r="BC25" i="488"/>
  <c r="AT25" i="488"/>
  <c r="AW25" i="488"/>
  <c r="AS25" i="488"/>
  <c r="AV25" i="488"/>
  <c r="AR25" i="488"/>
  <c r="AU25" i="488"/>
  <c r="BE24" i="488"/>
  <c r="BD24" i="488"/>
  <c r="BC24" i="488"/>
  <c r="BG24" i="488"/>
  <c r="AT24" i="488"/>
  <c r="AW24" i="488"/>
  <c r="AS24" i="488"/>
  <c r="AV24" i="488"/>
  <c r="AR24" i="488"/>
  <c r="AU24" i="488"/>
  <c r="BE23" i="488"/>
  <c r="BD23" i="488"/>
  <c r="BC23" i="488"/>
  <c r="BG23" i="488"/>
  <c r="AT23" i="488"/>
  <c r="AW23" i="488"/>
  <c r="AS23" i="488"/>
  <c r="AV23" i="488"/>
  <c r="AR23" i="488"/>
  <c r="AU23" i="488"/>
  <c r="BE22" i="488"/>
  <c r="BD22" i="488"/>
  <c r="BC22" i="488"/>
  <c r="AV22" i="488"/>
  <c r="AT22" i="488"/>
  <c r="AW22" i="488"/>
  <c r="AS22" i="488"/>
  <c r="AR22" i="488"/>
  <c r="AU22" i="488"/>
  <c r="BF21" i="488"/>
  <c r="AW21" i="488"/>
  <c r="AV21" i="488"/>
  <c r="AU21" i="488"/>
  <c r="AV20" i="488"/>
  <c r="AW20" i="488"/>
  <c r="AU20" i="488"/>
  <c r="AW19" i="488"/>
  <c r="AV19" i="488"/>
  <c r="AU19" i="488"/>
  <c r="AW18" i="488"/>
  <c r="AV18" i="488"/>
  <c r="AU18" i="488"/>
  <c r="AX18" i="488"/>
  <c r="AY18" i="488"/>
  <c r="AW17" i="488"/>
  <c r="AV17" i="488"/>
  <c r="AU17" i="488"/>
  <c r="BF16" i="488"/>
  <c r="AW16" i="488"/>
  <c r="AV16" i="488"/>
  <c r="AU16" i="488"/>
  <c r="BG15" i="488"/>
  <c r="AW15" i="488"/>
  <c r="AV15" i="488"/>
  <c r="AU15" i="488"/>
  <c r="CM10" i="488"/>
  <c r="CL10" i="488"/>
  <c r="CK10" i="488"/>
  <c r="CJ10" i="488"/>
  <c r="CI10" i="488"/>
  <c r="CH10" i="488"/>
  <c r="CG10" i="488"/>
  <c r="CF10" i="488"/>
  <c r="CE10" i="488"/>
  <c r="CD10" i="488"/>
  <c r="CC10" i="488"/>
  <c r="CB10" i="488"/>
  <c r="CA10" i="488"/>
  <c r="BZ10" i="488"/>
  <c r="CM9" i="488"/>
  <c r="CL9" i="488"/>
  <c r="CK9" i="488"/>
  <c r="CJ9" i="488"/>
  <c r="CI9" i="488"/>
  <c r="CH9" i="488"/>
  <c r="CG9" i="488"/>
  <c r="CF9" i="488"/>
  <c r="CE9" i="488"/>
  <c r="CD9" i="488"/>
  <c r="CC9" i="488"/>
  <c r="CB9" i="488"/>
  <c r="CA9" i="488"/>
  <c r="BZ9" i="488"/>
  <c r="CM8" i="488"/>
  <c r="CL8" i="488"/>
  <c r="CK8" i="488"/>
  <c r="CJ8" i="488"/>
  <c r="CI8" i="488"/>
  <c r="CH8" i="488"/>
  <c r="CG8" i="488"/>
  <c r="CF8" i="488"/>
  <c r="CE8" i="488"/>
  <c r="CD8" i="488"/>
  <c r="CC8" i="488"/>
  <c r="CB8" i="488"/>
  <c r="CA8" i="488"/>
  <c r="BZ8" i="488"/>
  <c r="CM7" i="488"/>
  <c r="CL7" i="488"/>
  <c r="CK7" i="488"/>
  <c r="CJ7" i="488"/>
  <c r="CI7" i="488"/>
  <c r="CH7" i="488"/>
  <c r="CG7" i="488"/>
  <c r="CF7" i="488"/>
  <c r="CE7" i="488"/>
  <c r="CD7" i="488"/>
  <c r="CC7" i="488"/>
  <c r="CB7" i="488"/>
  <c r="CA7" i="488"/>
  <c r="BZ7" i="488"/>
  <c r="CM6" i="488"/>
  <c r="CL6" i="488"/>
  <c r="CK6" i="488"/>
  <c r="CJ6" i="488"/>
  <c r="CI6" i="488"/>
  <c r="CH6" i="488"/>
  <c r="CG6" i="488"/>
  <c r="CF6" i="488"/>
  <c r="CE6" i="488"/>
  <c r="CD6" i="488"/>
  <c r="CC6" i="488"/>
  <c r="CB6" i="488"/>
  <c r="CA6" i="488"/>
  <c r="BZ6" i="488"/>
  <c r="CM5" i="488"/>
  <c r="CL5" i="488"/>
  <c r="CK5" i="488"/>
  <c r="CJ5" i="488"/>
  <c r="CI5" i="488"/>
  <c r="CH5" i="488"/>
  <c r="CG5" i="488"/>
  <c r="CF5" i="488"/>
  <c r="CE5" i="488"/>
  <c r="CD5" i="488"/>
  <c r="CC5" i="488"/>
  <c r="CB5" i="488"/>
  <c r="CA5" i="488"/>
  <c r="BZ5" i="488"/>
  <c r="CM4" i="488"/>
  <c r="CL4" i="488"/>
  <c r="CK4" i="488"/>
  <c r="CJ4" i="488"/>
  <c r="CI4" i="488"/>
  <c r="CH4" i="488"/>
  <c r="CG4" i="488"/>
  <c r="CF4" i="488"/>
  <c r="CE4" i="488"/>
  <c r="CD4" i="488"/>
  <c r="CC4" i="488"/>
  <c r="CB4" i="488"/>
  <c r="CA4" i="488"/>
  <c r="BZ4" i="488"/>
  <c r="CM3" i="488"/>
  <c r="CL3" i="488"/>
  <c r="CK3" i="488"/>
  <c r="CJ3" i="488"/>
  <c r="CI3" i="488"/>
  <c r="CH3" i="488"/>
  <c r="CG3" i="488"/>
  <c r="CF3" i="488"/>
  <c r="CE3" i="488"/>
  <c r="CD3" i="488"/>
  <c r="CC3" i="488"/>
  <c r="CB3" i="488"/>
  <c r="CA3" i="488"/>
  <c r="BZ3" i="488"/>
  <c r="BS5" i="488"/>
  <c r="BR5" i="488"/>
  <c r="AT100" i="487"/>
  <c r="BH100" i="487"/>
  <c r="AS100" i="487"/>
  <c r="BG100" i="487"/>
  <c r="AR100" i="487"/>
  <c r="AQ100" i="487"/>
  <c r="AP100" i="487"/>
  <c r="AO100" i="487"/>
  <c r="AN100" i="487"/>
  <c r="AM100" i="487"/>
  <c r="AL100" i="487"/>
  <c r="AK100" i="487"/>
  <c r="BE100" i="487"/>
  <c r="AJ100" i="487"/>
  <c r="AI100" i="487"/>
  <c r="AH100" i="487"/>
  <c r="AG100" i="487"/>
  <c r="AF100" i="487"/>
  <c r="AE100" i="487"/>
  <c r="AD100" i="487"/>
  <c r="BD100" i="487"/>
  <c r="AC100" i="487"/>
  <c r="BC100" i="487"/>
  <c r="AB100" i="487"/>
  <c r="AA100" i="487"/>
  <c r="Z100" i="487"/>
  <c r="Y100" i="487"/>
  <c r="X100" i="487"/>
  <c r="W100" i="487"/>
  <c r="V100" i="487"/>
  <c r="U100" i="487"/>
  <c r="BA100" i="487"/>
  <c r="T100" i="487"/>
  <c r="R100" i="487"/>
  <c r="Q100" i="487"/>
  <c r="P100" i="487"/>
  <c r="O100" i="487"/>
  <c r="N100" i="487"/>
  <c r="M100" i="487"/>
  <c r="L100" i="487"/>
  <c r="K100" i="487"/>
  <c r="J100" i="487"/>
  <c r="I100" i="487"/>
  <c r="H100" i="487"/>
  <c r="G100" i="487"/>
  <c r="F100" i="487"/>
  <c r="E100" i="487"/>
  <c r="D100" i="487"/>
  <c r="C100" i="487"/>
  <c r="B100" i="487"/>
  <c r="A100" i="487"/>
  <c r="W36" i="487"/>
  <c r="BF28" i="487"/>
  <c r="AW28" i="487"/>
  <c r="AV28" i="487"/>
  <c r="AU28" i="487"/>
  <c r="AW27" i="487"/>
  <c r="AV27" i="487"/>
  <c r="AU27" i="487"/>
  <c r="AX27" i="487"/>
  <c r="AW26" i="487"/>
  <c r="AV26" i="487"/>
  <c r="AU26" i="487"/>
  <c r="BE25" i="487"/>
  <c r="BD25" i="487"/>
  <c r="BC25" i="487"/>
  <c r="BG25" i="487"/>
  <c r="AT25" i="487"/>
  <c r="AW25" i="487"/>
  <c r="AS25" i="487"/>
  <c r="AV25" i="487"/>
  <c r="AR25" i="487"/>
  <c r="AU25" i="487"/>
  <c r="BE24" i="487"/>
  <c r="BD24" i="487"/>
  <c r="BC24" i="487"/>
  <c r="AT24" i="487"/>
  <c r="AW24" i="487"/>
  <c r="AS24" i="487"/>
  <c r="AV24" i="487"/>
  <c r="AR24" i="487"/>
  <c r="AU24" i="487"/>
  <c r="BE23" i="487"/>
  <c r="BD23" i="487"/>
  <c r="BC23" i="487"/>
  <c r="AT23" i="487"/>
  <c r="AW23" i="487"/>
  <c r="AS23" i="487"/>
  <c r="AV23" i="487"/>
  <c r="AR23" i="487"/>
  <c r="AU23" i="487"/>
  <c r="AX23" i="487"/>
  <c r="BE22" i="487"/>
  <c r="BD22" i="487"/>
  <c r="BC22" i="487"/>
  <c r="BG22" i="487"/>
  <c r="AT22" i="487"/>
  <c r="AW22" i="487"/>
  <c r="AS22" i="487"/>
  <c r="AV22" i="487"/>
  <c r="AR22" i="487"/>
  <c r="AU22" i="487"/>
  <c r="BG21" i="487"/>
  <c r="AW21" i="487"/>
  <c r="AV21" i="487"/>
  <c r="AU21" i="487"/>
  <c r="AW20" i="487"/>
  <c r="AV20" i="487"/>
  <c r="AU20" i="487"/>
  <c r="BG19" i="487"/>
  <c r="AW19" i="487"/>
  <c r="AV19" i="487"/>
  <c r="AU19" i="487"/>
  <c r="AW18" i="487"/>
  <c r="AV18" i="487"/>
  <c r="AU18" i="487"/>
  <c r="AW17" i="487"/>
  <c r="AV17" i="487"/>
  <c r="AU17" i="487"/>
  <c r="AW16" i="487"/>
  <c r="AV16" i="487"/>
  <c r="AU16" i="487"/>
  <c r="AW15" i="487"/>
  <c r="AV15" i="487"/>
  <c r="AU15" i="487"/>
  <c r="CM10" i="487"/>
  <c r="CL10" i="487"/>
  <c r="CK10" i="487"/>
  <c r="CJ10" i="487"/>
  <c r="CI10" i="487"/>
  <c r="CH10" i="487"/>
  <c r="CG10" i="487"/>
  <c r="CF10" i="487"/>
  <c r="CE10" i="487"/>
  <c r="CD10" i="487"/>
  <c r="CC10" i="487"/>
  <c r="CB10" i="487"/>
  <c r="CA10" i="487"/>
  <c r="BZ10" i="487"/>
  <c r="CM9" i="487"/>
  <c r="CL9" i="487"/>
  <c r="CK9" i="487"/>
  <c r="CJ9" i="487"/>
  <c r="CI9" i="487"/>
  <c r="CH9" i="487"/>
  <c r="CG9" i="487"/>
  <c r="CF9" i="487"/>
  <c r="CE9" i="487"/>
  <c r="CD9" i="487"/>
  <c r="CC9" i="487"/>
  <c r="CB9" i="487"/>
  <c r="CA9" i="487"/>
  <c r="BZ9" i="487"/>
  <c r="CM8" i="487"/>
  <c r="CL8" i="487"/>
  <c r="CK8" i="487"/>
  <c r="CJ8" i="487"/>
  <c r="CI8" i="487"/>
  <c r="CH8" i="487"/>
  <c r="CG8" i="487"/>
  <c r="CF8" i="487"/>
  <c r="CE8" i="487"/>
  <c r="CD8" i="487"/>
  <c r="CC8" i="487"/>
  <c r="CB8" i="487"/>
  <c r="CA8" i="487"/>
  <c r="BZ8" i="487"/>
  <c r="CM7" i="487"/>
  <c r="CL7" i="487"/>
  <c r="CK7" i="487"/>
  <c r="CJ7" i="487"/>
  <c r="CI7" i="487"/>
  <c r="CH7" i="487"/>
  <c r="CG7" i="487"/>
  <c r="CF7" i="487"/>
  <c r="CE7" i="487"/>
  <c r="CD7" i="487"/>
  <c r="CC7" i="487"/>
  <c r="CB7" i="487"/>
  <c r="CA7" i="487"/>
  <c r="BZ7" i="487"/>
  <c r="CM6" i="487"/>
  <c r="CL6" i="487"/>
  <c r="CK6" i="487"/>
  <c r="CJ6" i="487"/>
  <c r="CI6" i="487"/>
  <c r="CH6" i="487"/>
  <c r="CG6" i="487"/>
  <c r="CF6" i="487"/>
  <c r="CE6" i="487"/>
  <c r="CD6" i="487"/>
  <c r="CC6" i="487"/>
  <c r="CB6" i="487"/>
  <c r="CA6" i="487"/>
  <c r="BZ6" i="487"/>
  <c r="CM5" i="487"/>
  <c r="CL5" i="487"/>
  <c r="CK5" i="487"/>
  <c r="CJ5" i="487"/>
  <c r="CI5" i="487"/>
  <c r="CH5" i="487"/>
  <c r="CG5" i="487"/>
  <c r="CF5" i="487"/>
  <c r="CE5" i="487"/>
  <c r="CD5" i="487"/>
  <c r="CC5" i="487"/>
  <c r="CB5" i="487"/>
  <c r="CA5" i="487"/>
  <c r="BZ5" i="487"/>
  <c r="CM4" i="487"/>
  <c r="CL4" i="487"/>
  <c r="CK4" i="487"/>
  <c r="CJ4" i="487"/>
  <c r="CI4" i="487"/>
  <c r="CH4" i="487"/>
  <c r="CG4" i="487"/>
  <c r="CF4" i="487"/>
  <c r="CE4" i="487"/>
  <c r="CD4" i="487"/>
  <c r="CC4" i="487"/>
  <c r="CB4" i="487"/>
  <c r="CA4" i="487"/>
  <c r="BZ4" i="487"/>
  <c r="CM3" i="487"/>
  <c r="CL3" i="487"/>
  <c r="CK3" i="487"/>
  <c r="CJ3" i="487"/>
  <c r="CI3" i="487"/>
  <c r="CH3" i="487"/>
  <c r="CG3" i="487"/>
  <c r="CF3" i="487"/>
  <c r="CE3" i="487"/>
  <c r="CD3" i="487"/>
  <c r="CC3" i="487"/>
  <c r="CB3" i="487"/>
  <c r="CA3" i="487"/>
  <c r="BZ3" i="487"/>
  <c r="BS5" i="487"/>
  <c r="BR5" i="487"/>
  <c r="AT100" i="486"/>
  <c r="BH100" i="486"/>
  <c r="AS100" i="486"/>
  <c r="AR100" i="486"/>
  <c r="AQ100" i="486"/>
  <c r="AP100" i="486"/>
  <c r="AO100" i="486"/>
  <c r="AN100" i="486"/>
  <c r="AM100" i="486"/>
  <c r="AL100" i="486"/>
  <c r="BF100" i="486"/>
  <c r="AK100" i="486"/>
  <c r="AJ100" i="486"/>
  <c r="AI100" i="486"/>
  <c r="AH100" i="486"/>
  <c r="AG100" i="486"/>
  <c r="AF100" i="486"/>
  <c r="AE100" i="486"/>
  <c r="AD100" i="486"/>
  <c r="BD100" i="486"/>
  <c r="AC100" i="486"/>
  <c r="BC100" i="486"/>
  <c r="AB100" i="486"/>
  <c r="AA100" i="486"/>
  <c r="Z100" i="486"/>
  <c r="Y100" i="486"/>
  <c r="X100" i="486"/>
  <c r="W100" i="486"/>
  <c r="V100" i="486"/>
  <c r="U100" i="486"/>
  <c r="BA100" i="486"/>
  <c r="T100" i="486"/>
  <c r="R100" i="486"/>
  <c r="Q100" i="486"/>
  <c r="P100" i="486"/>
  <c r="O100" i="486"/>
  <c r="N100" i="486"/>
  <c r="M100" i="486"/>
  <c r="L100" i="486"/>
  <c r="K100" i="486"/>
  <c r="J100" i="486"/>
  <c r="I100" i="486"/>
  <c r="H100" i="486"/>
  <c r="G100" i="486"/>
  <c r="F100" i="486"/>
  <c r="E100" i="486"/>
  <c r="D100" i="486"/>
  <c r="AW100" i="486"/>
  <c r="C100" i="486"/>
  <c r="B100" i="486"/>
  <c r="A100" i="486"/>
  <c r="W36" i="486"/>
  <c r="AW28" i="486"/>
  <c r="AV28" i="486"/>
  <c r="AU28" i="486"/>
  <c r="BG27" i="486"/>
  <c r="BF27" i="486"/>
  <c r="AW27" i="486"/>
  <c r="AV27" i="486"/>
  <c r="AU27" i="486"/>
  <c r="AW26" i="486"/>
  <c r="AV26" i="486"/>
  <c r="AU26" i="486"/>
  <c r="BE25" i="486"/>
  <c r="BD25" i="486"/>
  <c r="BC25" i="486"/>
  <c r="AT25" i="486"/>
  <c r="AW25" i="486"/>
  <c r="AS25" i="486"/>
  <c r="AV25" i="486"/>
  <c r="AX25" i="486"/>
  <c r="BA25" i="486"/>
  <c r="AR25" i="486"/>
  <c r="AU25" i="486"/>
  <c r="BE24" i="486"/>
  <c r="BD24" i="486"/>
  <c r="BC24" i="486"/>
  <c r="AT24" i="486"/>
  <c r="AW24" i="486"/>
  <c r="AS24" i="486"/>
  <c r="AV24" i="486"/>
  <c r="AR24" i="486"/>
  <c r="AU24" i="486"/>
  <c r="AX24" i="486"/>
  <c r="BE23" i="486"/>
  <c r="BD23" i="486"/>
  <c r="BG23" i="486"/>
  <c r="BC23" i="486"/>
  <c r="AT23" i="486"/>
  <c r="AW23" i="486"/>
  <c r="AS23" i="486"/>
  <c r="AV23" i="486"/>
  <c r="AR23" i="486"/>
  <c r="AU23" i="486"/>
  <c r="BE22" i="486"/>
  <c r="BD22" i="486"/>
  <c r="BC22" i="486"/>
  <c r="AT22" i="486"/>
  <c r="AW22" i="486"/>
  <c r="AS22" i="486"/>
  <c r="AV22" i="486"/>
  <c r="AX22" i="486"/>
  <c r="BA22" i="486"/>
  <c r="AR22" i="486"/>
  <c r="AU22" i="486"/>
  <c r="AW21" i="486"/>
  <c r="AV21" i="486"/>
  <c r="AU21" i="486"/>
  <c r="BG20" i="486"/>
  <c r="AW20" i="486"/>
  <c r="AV20" i="486"/>
  <c r="AU20" i="486"/>
  <c r="BF19" i="486"/>
  <c r="AW19" i="486"/>
  <c r="AV19" i="486"/>
  <c r="AU19" i="486"/>
  <c r="AW18" i="486"/>
  <c r="AV18" i="486"/>
  <c r="AU18" i="486"/>
  <c r="AW17" i="486"/>
  <c r="AV17" i="486"/>
  <c r="AU17" i="486"/>
  <c r="AW16" i="486"/>
  <c r="AV16" i="486"/>
  <c r="AU16" i="486"/>
  <c r="AW15" i="486"/>
  <c r="AV15" i="486"/>
  <c r="AU15" i="486"/>
  <c r="AX15" i="486"/>
  <c r="BA15" i="486"/>
  <c r="CM10" i="486"/>
  <c r="CL10" i="486"/>
  <c r="CK10" i="486"/>
  <c r="CJ10" i="486"/>
  <c r="CI10" i="486"/>
  <c r="CH10" i="486"/>
  <c r="CG10" i="486"/>
  <c r="CF10" i="486"/>
  <c r="CE10" i="486"/>
  <c r="CD10" i="486"/>
  <c r="CC10" i="486"/>
  <c r="CB10" i="486"/>
  <c r="CA10" i="486"/>
  <c r="BZ10" i="486"/>
  <c r="CM9" i="486"/>
  <c r="CL9" i="486"/>
  <c r="CK9" i="486"/>
  <c r="CJ9" i="486"/>
  <c r="CI9" i="486"/>
  <c r="CH9" i="486"/>
  <c r="CG9" i="486"/>
  <c r="CF9" i="486"/>
  <c r="CE9" i="486"/>
  <c r="CD9" i="486"/>
  <c r="CC9" i="486"/>
  <c r="CB9" i="486"/>
  <c r="CA9" i="486"/>
  <c r="BZ9" i="486"/>
  <c r="CM8" i="486"/>
  <c r="CL8" i="486"/>
  <c r="CK8" i="486"/>
  <c r="CJ8" i="486"/>
  <c r="CI8" i="486"/>
  <c r="CH8" i="486"/>
  <c r="CG8" i="486"/>
  <c r="CF8" i="486"/>
  <c r="CE8" i="486"/>
  <c r="CD8" i="486"/>
  <c r="CC8" i="486"/>
  <c r="CB8" i="486"/>
  <c r="CA8" i="486"/>
  <c r="BZ8" i="486"/>
  <c r="CM7" i="486"/>
  <c r="CL7" i="486"/>
  <c r="CK7" i="486"/>
  <c r="CJ7" i="486"/>
  <c r="CI7" i="486"/>
  <c r="CH7" i="486"/>
  <c r="CG7" i="486"/>
  <c r="CF7" i="486"/>
  <c r="CE7" i="486"/>
  <c r="CD7" i="486"/>
  <c r="CC7" i="486"/>
  <c r="CB7" i="486"/>
  <c r="CA7" i="486"/>
  <c r="BZ7" i="486"/>
  <c r="CM6" i="486"/>
  <c r="CL6" i="486"/>
  <c r="CK6" i="486"/>
  <c r="CJ6" i="486"/>
  <c r="CI6" i="486"/>
  <c r="CH6" i="486"/>
  <c r="CG6" i="486"/>
  <c r="CF6" i="486"/>
  <c r="CE6" i="486"/>
  <c r="CD6" i="486"/>
  <c r="CC6" i="486"/>
  <c r="CB6" i="486"/>
  <c r="CA6" i="486"/>
  <c r="BZ6" i="486"/>
  <c r="CM5" i="486"/>
  <c r="CL5" i="486"/>
  <c r="CK5" i="486"/>
  <c r="CJ5" i="486"/>
  <c r="CI5" i="486"/>
  <c r="CH5" i="486"/>
  <c r="CG5" i="486"/>
  <c r="CF5" i="486"/>
  <c r="CE5" i="486"/>
  <c r="CD5" i="486"/>
  <c r="CC5" i="486"/>
  <c r="CB5" i="486"/>
  <c r="CA5" i="486"/>
  <c r="BZ5" i="486"/>
  <c r="CM4" i="486"/>
  <c r="CL4" i="486"/>
  <c r="CK4" i="486"/>
  <c r="CJ4" i="486"/>
  <c r="CI4" i="486"/>
  <c r="CH4" i="486"/>
  <c r="CG4" i="486"/>
  <c r="CF4" i="486"/>
  <c r="CE4" i="486"/>
  <c r="CD4" i="486"/>
  <c r="CC4" i="486"/>
  <c r="CB4" i="486"/>
  <c r="CA4" i="486"/>
  <c r="BZ4" i="486"/>
  <c r="CM3" i="486"/>
  <c r="CL3" i="486"/>
  <c r="CK3" i="486"/>
  <c r="CJ3" i="486"/>
  <c r="CI3" i="486"/>
  <c r="CH3" i="486"/>
  <c r="CG3" i="486"/>
  <c r="CF3" i="486"/>
  <c r="CE3" i="486"/>
  <c r="CD3" i="486"/>
  <c r="CC3" i="486"/>
  <c r="CB3" i="486"/>
  <c r="CA3" i="486"/>
  <c r="BZ3" i="486"/>
  <c r="BS5" i="486"/>
  <c r="BR5" i="486"/>
  <c r="AT100" i="485"/>
  <c r="BH100" i="485"/>
  <c r="AS100" i="485"/>
  <c r="BG100" i="485"/>
  <c r="AR100" i="485"/>
  <c r="AQ100" i="485"/>
  <c r="AP100" i="485"/>
  <c r="AO100" i="485"/>
  <c r="AN100" i="485"/>
  <c r="AM100" i="485"/>
  <c r="AL100" i="485"/>
  <c r="AK100" i="485"/>
  <c r="AJ100" i="485"/>
  <c r="AI100" i="485"/>
  <c r="AH100" i="485"/>
  <c r="AG100" i="485"/>
  <c r="AF100" i="485"/>
  <c r="AE100" i="485"/>
  <c r="AD100" i="485"/>
  <c r="AC100" i="485"/>
  <c r="AB100" i="485"/>
  <c r="AA100" i="485"/>
  <c r="Z100" i="485"/>
  <c r="Y100" i="485"/>
  <c r="X100" i="485"/>
  <c r="W100" i="485"/>
  <c r="V100" i="485"/>
  <c r="U100" i="485"/>
  <c r="T100" i="485"/>
  <c r="R100" i="485"/>
  <c r="Q100" i="485"/>
  <c r="P100" i="485"/>
  <c r="O100" i="485"/>
  <c r="N100" i="485"/>
  <c r="AZ100" i="485"/>
  <c r="M100" i="485"/>
  <c r="L100" i="485"/>
  <c r="K100" i="485"/>
  <c r="J100" i="485"/>
  <c r="I100" i="485"/>
  <c r="H100" i="485"/>
  <c r="G100" i="485"/>
  <c r="F100" i="485"/>
  <c r="E100" i="485"/>
  <c r="D100" i="485"/>
  <c r="C100" i="485"/>
  <c r="B100" i="485"/>
  <c r="A100" i="485"/>
  <c r="W36" i="485"/>
  <c r="BG28" i="485"/>
  <c r="AW28" i="485"/>
  <c r="AV28" i="485"/>
  <c r="AU28" i="485"/>
  <c r="AW27" i="485"/>
  <c r="AV27" i="485"/>
  <c r="AU27" i="485"/>
  <c r="BG26" i="485"/>
  <c r="BI26" i="485"/>
  <c r="V26" i="485"/>
  <c r="AW26" i="485"/>
  <c r="AV26" i="485"/>
  <c r="AU26" i="485"/>
  <c r="AX26" i="485"/>
  <c r="BE25" i="485"/>
  <c r="BD25" i="485"/>
  <c r="BC25" i="485"/>
  <c r="AT25" i="485"/>
  <c r="AW25" i="485"/>
  <c r="AS25" i="485"/>
  <c r="AV25" i="485"/>
  <c r="AR25" i="485"/>
  <c r="AU25" i="485"/>
  <c r="BE24" i="485"/>
  <c r="BD24" i="485"/>
  <c r="BC24" i="485"/>
  <c r="AT24" i="485"/>
  <c r="AW24" i="485"/>
  <c r="AS24" i="485"/>
  <c r="AV24" i="485"/>
  <c r="AR24" i="485"/>
  <c r="AU24" i="485"/>
  <c r="BE23" i="485"/>
  <c r="BD23" i="485"/>
  <c r="BC23" i="485"/>
  <c r="AV23" i="485"/>
  <c r="AT23" i="485"/>
  <c r="AW23" i="485"/>
  <c r="AS23" i="485"/>
  <c r="AR23" i="485"/>
  <c r="AU23" i="485"/>
  <c r="BE22" i="485"/>
  <c r="BF22" i="485"/>
  <c r="BD22" i="485"/>
  <c r="BC22" i="485"/>
  <c r="AT22" i="485"/>
  <c r="AW22" i="485"/>
  <c r="AS22" i="485"/>
  <c r="AV22" i="485"/>
  <c r="AR22" i="485"/>
  <c r="AU22" i="485"/>
  <c r="AW21" i="485"/>
  <c r="AV21" i="485"/>
  <c r="AU21" i="485"/>
  <c r="AW20" i="485"/>
  <c r="AV20" i="485"/>
  <c r="AU20" i="485"/>
  <c r="AW19" i="485"/>
  <c r="AV19" i="485"/>
  <c r="AU19" i="485"/>
  <c r="AW18" i="485"/>
  <c r="AV18" i="485"/>
  <c r="AU18" i="485"/>
  <c r="AW17" i="485"/>
  <c r="AV17" i="485"/>
  <c r="AU17" i="485"/>
  <c r="AW16" i="485"/>
  <c r="AV16" i="485"/>
  <c r="AU16" i="485"/>
  <c r="AW15" i="485"/>
  <c r="AV15" i="485"/>
  <c r="AX15" i="485"/>
  <c r="AU15" i="485"/>
  <c r="CM10" i="485"/>
  <c r="CL10" i="485"/>
  <c r="CK10" i="485"/>
  <c r="CJ10" i="485"/>
  <c r="CI10" i="485"/>
  <c r="CH10" i="485"/>
  <c r="CG10" i="485"/>
  <c r="CF10" i="485"/>
  <c r="CE10" i="485"/>
  <c r="CD10" i="485"/>
  <c r="CC10" i="485"/>
  <c r="CB10" i="485"/>
  <c r="CA10" i="485"/>
  <c r="BZ10" i="485"/>
  <c r="CM9" i="485"/>
  <c r="CL9" i="485"/>
  <c r="CK9" i="485"/>
  <c r="CJ9" i="485"/>
  <c r="CI9" i="485"/>
  <c r="CH9" i="485"/>
  <c r="CG9" i="485"/>
  <c r="CF9" i="485"/>
  <c r="CE9" i="485"/>
  <c r="CD9" i="485"/>
  <c r="CC9" i="485"/>
  <c r="CB9" i="485"/>
  <c r="CA9" i="485"/>
  <c r="BZ9" i="485"/>
  <c r="CM8" i="485"/>
  <c r="CL8" i="485"/>
  <c r="CK8" i="485"/>
  <c r="CJ8" i="485"/>
  <c r="CI8" i="485"/>
  <c r="CH8" i="485"/>
  <c r="CG8" i="485"/>
  <c r="CF8" i="485"/>
  <c r="CE8" i="485"/>
  <c r="CD8" i="485"/>
  <c r="CC8" i="485"/>
  <c r="CB8" i="485"/>
  <c r="CA8" i="485"/>
  <c r="BZ8" i="485"/>
  <c r="CM7" i="485"/>
  <c r="CL7" i="485"/>
  <c r="CK7" i="485"/>
  <c r="CJ7" i="485"/>
  <c r="CI7" i="485"/>
  <c r="CH7" i="485"/>
  <c r="CG7" i="485"/>
  <c r="CF7" i="485"/>
  <c r="CE7" i="485"/>
  <c r="CD7" i="485"/>
  <c r="CC7" i="485"/>
  <c r="CB7" i="485"/>
  <c r="CA7" i="485"/>
  <c r="BZ7" i="485"/>
  <c r="CM6" i="485"/>
  <c r="CL6" i="485"/>
  <c r="CK6" i="485"/>
  <c r="CJ6" i="485"/>
  <c r="CI6" i="485"/>
  <c r="CH6" i="485"/>
  <c r="CG6" i="485"/>
  <c r="CF6" i="485"/>
  <c r="CE6" i="485"/>
  <c r="CD6" i="485"/>
  <c r="CC6" i="485"/>
  <c r="CB6" i="485"/>
  <c r="CA6" i="485"/>
  <c r="BZ6" i="485"/>
  <c r="CM5" i="485"/>
  <c r="CL5" i="485"/>
  <c r="CK5" i="485"/>
  <c r="CJ5" i="485"/>
  <c r="CI5" i="485"/>
  <c r="CH5" i="485"/>
  <c r="CG5" i="485"/>
  <c r="CF5" i="485"/>
  <c r="CE5" i="485"/>
  <c r="CD5" i="485"/>
  <c r="CC5" i="485"/>
  <c r="CB5" i="485"/>
  <c r="CA5" i="485"/>
  <c r="BZ5" i="485"/>
  <c r="CM4" i="485"/>
  <c r="CL4" i="485"/>
  <c r="CK4" i="485"/>
  <c r="CJ4" i="485"/>
  <c r="CI4" i="485"/>
  <c r="CH4" i="485"/>
  <c r="CG4" i="485"/>
  <c r="CF4" i="485"/>
  <c r="CE4" i="485"/>
  <c r="CD4" i="485"/>
  <c r="CC4" i="485"/>
  <c r="CB4" i="485"/>
  <c r="CA4" i="485"/>
  <c r="BZ4" i="485"/>
  <c r="CM3" i="485"/>
  <c r="CL3" i="485"/>
  <c r="CK3" i="485"/>
  <c r="CJ3" i="485"/>
  <c r="CI3" i="485"/>
  <c r="CH3" i="485"/>
  <c r="CG3" i="485"/>
  <c r="CF3" i="485"/>
  <c r="CE3" i="485"/>
  <c r="CD3" i="485"/>
  <c r="CC3" i="485"/>
  <c r="CB3" i="485"/>
  <c r="CA3" i="485"/>
  <c r="BZ3" i="485"/>
  <c r="BS5" i="485"/>
  <c r="BR5" i="485"/>
  <c r="AT100" i="484"/>
  <c r="BH100" i="484"/>
  <c r="AS100" i="484"/>
  <c r="AR100" i="484"/>
  <c r="AQ100" i="484"/>
  <c r="AP100" i="484"/>
  <c r="AO100" i="484"/>
  <c r="AN100" i="484"/>
  <c r="AM100" i="484"/>
  <c r="AL100" i="484"/>
  <c r="AK100" i="484"/>
  <c r="AJ100" i="484"/>
  <c r="AI100" i="484"/>
  <c r="AH100" i="484"/>
  <c r="AG100" i="484"/>
  <c r="AF100" i="484"/>
  <c r="AE100" i="484"/>
  <c r="AD100" i="484"/>
  <c r="BD100" i="484"/>
  <c r="AC100" i="484"/>
  <c r="AB100" i="484"/>
  <c r="AA100" i="484"/>
  <c r="Z100" i="484"/>
  <c r="Y100" i="484"/>
  <c r="X100" i="484"/>
  <c r="W100" i="484"/>
  <c r="V100" i="484"/>
  <c r="U100" i="484"/>
  <c r="T100" i="484"/>
  <c r="R100" i="484"/>
  <c r="Q100" i="484"/>
  <c r="P100" i="484"/>
  <c r="O100" i="484"/>
  <c r="N100" i="484"/>
  <c r="M100" i="484"/>
  <c r="L100" i="484"/>
  <c r="K100" i="484"/>
  <c r="J100" i="484"/>
  <c r="I100" i="484"/>
  <c r="H100" i="484"/>
  <c r="G100" i="484"/>
  <c r="F100" i="484"/>
  <c r="E100" i="484"/>
  <c r="D100" i="484"/>
  <c r="C100" i="484"/>
  <c r="B100" i="484"/>
  <c r="A100" i="484"/>
  <c r="W36" i="484"/>
  <c r="AW28" i="484"/>
  <c r="AV28" i="484"/>
  <c r="AU28" i="484"/>
  <c r="BG27" i="484"/>
  <c r="AW27" i="484"/>
  <c r="AV27" i="484"/>
  <c r="AU27" i="484"/>
  <c r="BG26" i="484"/>
  <c r="AW26" i="484"/>
  <c r="AV26" i="484"/>
  <c r="AU26" i="484"/>
  <c r="BE25" i="484"/>
  <c r="BD25" i="484"/>
  <c r="BC25" i="484"/>
  <c r="BG25" i="484"/>
  <c r="AT25" i="484"/>
  <c r="AW25" i="484"/>
  <c r="AS25" i="484"/>
  <c r="AV25" i="484"/>
  <c r="AX25" i="484"/>
  <c r="AR25" i="484"/>
  <c r="AU25" i="484"/>
  <c r="BE24" i="484"/>
  <c r="BD24" i="484"/>
  <c r="BC24" i="484"/>
  <c r="AT24" i="484"/>
  <c r="AW24" i="484"/>
  <c r="AS24" i="484"/>
  <c r="AV24" i="484"/>
  <c r="AR24" i="484"/>
  <c r="AU24" i="484"/>
  <c r="BE23" i="484"/>
  <c r="BD23" i="484"/>
  <c r="BC23" i="484"/>
  <c r="AT23" i="484"/>
  <c r="AW23" i="484"/>
  <c r="AS23" i="484"/>
  <c r="AV23" i="484"/>
  <c r="AR23" i="484"/>
  <c r="AU23" i="484"/>
  <c r="BE22" i="484"/>
  <c r="BD22" i="484"/>
  <c r="BC22" i="484"/>
  <c r="AT22" i="484"/>
  <c r="AW22" i="484"/>
  <c r="AS22" i="484"/>
  <c r="AV22" i="484"/>
  <c r="AR22" i="484"/>
  <c r="AU22" i="484"/>
  <c r="AW21" i="484"/>
  <c r="AV21" i="484"/>
  <c r="AU21" i="484"/>
  <c r="AW20" i="484"/>
  <c r="AV20" i="484"/>
  <c r="AU20" i="484"/>
  <c r="BF19" i="484"/>
  <c r="AW19" i="484"/>
  <c r="AV19" i="484"/>
  <c r="AU19" i="484"/>
  <c r="AX19" i="484"/>
  <c r="BA19" i="484"/>
  <c r="AW18" i="484"/>
  <c r="AV18" i="484"/>
  <c r="AU18" i="484"/>
  <c r="AW17" i="484"/>
  <c r="AV17" i="484"/>
  <c r="AU17" i="484"/>
  <c r="AW16" i="484"/>
  <c r="AV16" i="484"/>
  <c r="AU16" i="484"/>
  <c r="BG15" i="484"/>
  <c r="AW15" i="484"/>
  <c r="AV15" i="484"/>
  <c r="AU15" i="484"/>
  <c r="CM10" i="484"/>
  <c r="CL10" i="484"/>
  <c r="CK10" i="484"/>
  <c r="CJ10" i="484"/>
  <c r="CI10" i="484"/>
  <c r="CH10" i="484"/>
  <c r="CG10" i="484"/>
  <c r="CF10" i="484"/>
  <c r="CE10" i="484"/>
  <c r="CD10" i="484"/>
  <c r="CC10" i="484"/>
  <c r="CB10" i="484"/>
  <c r="CA10" i="484"/>
  <c r="BZ10" i="484"/>
  <c r="CM9" i="484"/>
  <c r="CL9" i="484"/>
  <c r="CK9" i="484"/>
  <c r="CJ9" i="484"/>
  <c r="CI9" i="484"/>
  <c r="CH9" i="484"/>
  <c r="CG9" i="484"/>
  <c r="CF9" i="484"/>
  <c r="CE9" i="484"/>
  <c r="CD9" i="484"/>
  <c r="CC9" i="484"/>
  <c r="CB9" i="484"/>
  <c r="CA9" i="484"/>
  <c r="BZ9" i="484"/>
  <c r="K9" i="484"/>
  <c r="CM8" i="484"/>
  <c r="CL8" i="484"/>
  <c r="CK8" i="484"/>
  <c r="CJ8" i="484"/>
  <c r="CI8" i="484"/>
  <c r="CH8" i="484"/>
  <c r="CG8" i="484"/>
  <c r="CF8" i="484"/>
  <c r="CE8" i="484"/>
  <c r="CD8" i="484"/>
  <c r="CC8" i="484"/>
  <c r="CB8" i="484"/>
  <c r="CA8" i="484"/>
  <c r="BZ8" i="484"/>
  <c r="CM7" i="484"/>
  <c r="CL7" i="484"/>
  <c r="CK7" i="484"/>
  <c r="CJ7" i="484"/>
  <c r="CI7" i="484"/>
  <c r="CH7" i="484"/>
  <c r="CG7" i="484"/>
  <c r="CF7" i="484"/>
  <c r="CE7" i="484"/>
  <c r="CD7" i="484"/>
  <c r="CC7" i="484"/>
  <c r="CB7" i="484"/>
  <c r="CA7" i="484"/>
  <c r="BZ7" i="484"/>
  <c r="CM6" i="484"/>
  <c r="CL6" i="484"/>
  <c r="CK6" i="484"/>
  <c r="CJ6" i="484"/>
  <c r="CI6" i="484"/>
  <c r="CH6" i="484"/>
  <c r="CG6" i="484"/>
  <c r="CF6" i="484"/>
  <c r="CE6" i="484"/>
  <c r="CD6" i="484"/>
  <c r="CC6" i="484"/>
  <c r="CB6" i="484"/>
  <c r="CA6" i="484"/>
  <c r="BZ6" i="484"/>
  <c r="CM5" i="484"/>
  <c r="CL5" i="484"/>
  <c r="CK5" i="484"/>
  <c r="CJ5" i="484"/>
  <c r="CI5" i="484"/>
  <c r="CH5" i="484"/>
  <c r="CG5" i="484"/>
  <c r="CF5" i="484"/>
  <c r="CE5" i="484"/>
  <c r="CD5" i="484"/>
  <c r="CC5" i="484"/>
  <c r="CB5" i="484"/>
  <c r="CA5" i="484"/>
  <c r="BZ5" i="484"/>
  <c r="CM4" i="484"/>
  <c r="CL4" i="484"/>
  <c r="CK4" i="484"/>
  <c r="CJ4" i="484"/>
  <c r="CI4" i="484"/>
  <c r="CH4" i="484"/>
  <c r="CG4" i="484"/>
  <c r="CF4" i="484"/>
  <c r="CE4" i="484"/>
  <c r="CD4" i="484"/>
  <c r="CC4" i="484"/>
  <c r="CB4" i="484"/>
  <c r="CA4" i="484"/>
  <c r="BZ4" i="484"/>
  <c r="CM3" i="484"/>
  <c r="CL3" i="484"/>
  <c r="CK3" i="484"/>
  <c r="CJ3" i="484"/>
  <c r="CI3" i="484"/>
  <c r="CH3" i="484"/>
  <c r="CG3" i="484"/>
  <c r="CF3" i="484"/>
  <c r="CE3" i="484"/>
  <c r="CD3" i="484"/>
  <c r="CC3" i="484"/>
  <c r="CB3" i="484"/>
  <c r="CA3" i="484"/>
  <c r="BZ3" i="484"/>
  <c r="BS5" i="484"/>
  <c r="BR5" i="484"/>
  <c r="AT100" i="483"/>
  <c r="BH100" i="483"/>
  <c r="AS100" i="483"/>
  <c r="AR100" i="483"/>
  <c r="AQ100" i="483"/>
  <c r="AP100" i="483"/>
  <c r="AO100" i="483"/>
  <c r="AN100" i="483"/>
  <c r="AM100" i="483"/>
  <c r="AL100" i="483"/>
  <c r="BF100" i="483"/>
  <c r="AK100" i="483"/>
  <c r="AJ100" i="483"/>
  <c r="AI100" i="483"/>
  <c r="AH100" i="483"/>
  <c r="AG100" i="483"/>
  <c r="AF100" i="483"/>
  <c r="AE100" i="483"/>
  <c r="AD100" i="483"/>
  <c r="AC100" i="483"/>
  <c r="AB100" i="483"/>
  <c r="AA100" i="483"/>
  <c r="Z100" i="483"/>
  <c r="Y100" i="483"/>
  <c r="X100" i="483"/>
  <c r="W100" i="483"/>
  <c r="V100" i="483"/>
  <c r="U100" i="483"/>
  <c r="T100" i="483"/>
  <c r="R100" i="483"/>
  <c r="Q100" i="483"/>
  <c r="P100" i="483"/>
  <c r="O100" i="483"/>
  <c r="N100" i="483"/>
  <c r="M100" i="483"/>
  <c r="L100" i="483"/>
  <c r="K100" i="483"/>
  <c r="J100" i="483"/>
  <c r="I100" i="483"/>
  <c r="H100" i="483"/>
  <c r="G100" i="483"/>
  <c r="F100" i="483"/>
  <c r="E100" i="483"/>
  <c r="D100" i="483"/>
  <c r="C100" i="483"/>
  <c r="B100" i="483"/>
  <c r="A100" i="483"/>
  <c r="W36" i="483"/>
  <c r="BF28" i="483"/>
  <c r="AW28" i="483"/>
  <c r="AV28" i="483"/>
  <c r="AU28" i="483"/>
  <c r="BG27" i="483"/>
  <c r="AW27" i="483"/>
  <c r="AV27" i="483"/>
  <c r="AU27" i="483"/>
  <c r="AX27" i="483"/>
  <c r="AW26" i="483"/>
  <c r="AV26" i="483"/>
  <c r="AU26" i="483"/>
  <c r="BE25" i="483"/>
  <c r="BD25" i="483"/>
  <c r="BF25" i="483"/>
  <c r="BC25" i="483"/>
  <c r="AT25" i="483"/>
  <c r="AW25" i="483"/>
  <c r="AS25" i="483"/>
  <c r="AV25" i="483"/>
  <c r="AR25" i="483"/>
  <c r="AU25" i="483"/>
  <c r="BE24" i="483"/>
  <c r="BD24" i="483"/>
  <c r="BC24" i="483"/>
  <c r="AT24" i="483"/>
  <c r="AW24" i="483"/>
  <c r="AS24" i="483"/>
  <c r="AV24" i="483"/>
  <c r="AX24" i="483"/>
  <c r="BA24" i="483"/>
  <c r="AR24" i="483"/>
  <c r="AU24" i="483"/>
  <c r="BE23" i="483"/>
  <c r="BD23" i="483"/>
  <c r="BC23" i="483"/>
  <c r="AT23" i="483"/>
  <c r="AW23" i="483"/>
  <c r="AS23" i="483"/>
  <c r="AV23" i="483"/>
  <c r="AR23" i="483"/>
  <c r="AU23" i="483"/>
  <c r="BE22" i="483"/>
  <c r="BD22" i="483"/>
  <c r="BC22" i="483"/>
  <c r="AT22" i="483"/>
  <c r="AW22" i="483"/>
  <c r="AS22" i="483"/>
  <c r="AV22" i="483"/>
  <c r="AR22" i="483"/>
  <c r="AU22" i="483"/>
  <c r="BF21" i="483"/>
  <c r="AW21" i="483"/>
  <c r="AV21" i="483"/>
  <c r="AU21" i="483"/>
  <c r="AW20" i="483"/>
  <c r="AV20" i="483"/>
  <c r="AU20" i="483"/>
  <c r="AX20" i="483"/>
  <c r="AW19" i="483"/>
  <c r="AV19" i="483"/>
  <c r="AU19" i="483"/>
  <c r="AU18" i="483"/>
  <c r="AX18" i="483"/>
  <c r="AW18" i="483"/>
  <c r="AV18" i="483"/>
  <c r="AW17" i="483"/>
  <c r="AV17" i="483"/>
  <c r="AU17" i="483"/>
  <c r="AW16" i="483"/>
  <c r="AV16" i="483"/>
  <c r="AU16" i="483"/>
  <c r="BG15" i="483"/>
  <c r="AW15" i="483"/>
  <c r="AV15" i="483"/>
  <c r="AU15" i="483"/>
  <c r="CM10" i="483"/>
  <c r="CL10" i="483"/>
  <c r="CK10" i="483"/>
  <c r="CJ10" i="483"/>
  <c r="CI10" i="483"/>
  <c r="CH10" i="483"/>
  <c r="CG10" i="483"/>
  <c r="CF10" i="483"/>
  <c r="CE10" i="483"/>
  <c r="CD10" i="483"/>
  <c r="CC10" i="483"/>
  <c r="CB10" i="483"/>
  <c r="CA10" i="483"/>
  <c r="BZ10" i="483"/>
  <c r="CM9" i="483"/>
  <c r="CL9" i="483"/>
  <c r="CK9" i="483"/>
  <c r="CJ9" i="483"/>
  <c r="CI9" i="483"/>
  <c r="CH9" i="483"/>
  <c r="CG9" i="483"/>
  <c r="CF9" i="483"/>
  <c r="CE9" i="483"/>
  <c r="CD9" i="483"/>
  <c r="CC9" i="483"/>
  <c r="CB9" i="483"/>
  <c r="CA9" i="483"/>
  <c r="BZ9" i="483"/>
  <c r="CM8" i="483"/>
  <c r="CL8" i="483"/>
  <c r="CK8" i="483"/>
  <c r="CJ8" i="483"/>
  <c r="CI8" i="483"/>
  <c r="CH8" i="483"/>
  <c r="CG8" i="483"/>
  <c r="CF8" i="483"/>
  <c r="CE8" i="483"/>
  <c r="CD8" i="483"/>
  <c r="CC8" i="483"/>
  <c r="CB8" i="483"/>
  <c r="CA8" i="483"/>
  <c r="BZ8" i="483"/>
  <c r="CM7" i="483"/>
  <c r="CL7" i="483"/>
  <c r="CK7" i="483"/>
  <c r="CJ7" i="483"/>
  <c r="CI7" i="483"/>
  <c r="CH7" i="483"/>
  <c r="CG7" i="483"/>
  <c r="CF7" i="483"/>
  <c r="CE7" i="483"/>
  <c r="CD7" i="483"/>
  <c r="CC7" i="483"/>
  <c r="CB7" i="483"/>
  <c r="CA7" i="483"/>
  <c r="BZ7" i="483"/>
  <c r="CM6" i="483"/>
  <c r="CL6" i="483"/>
  <c r="CK6" i="483"/>
  <c r="CJ6" i="483"/>
  <c r="CI6" i="483"/>
  <c r="CH6" i="483"/>
  <c r="CG6" i="483"/>
  <c r="CF6" i="483"/>
  <c r="CE6" i="483"/>
  <c r="CD6" i="483"/>
  <c r="CC6" i="483"/>
  <c r="CB6" i="483"/>
  <c r="CA6" i="483"/>
  <c r="BZ6" i="483"/>
  <c r="CM5" i="483"/>
  <c r="CL5" i="483"/>
  <c r="CK5" i="483"/>
  <c r="CJ5" i="483"/>
  <c r="CI5" i="483"/>
  <c r="CH5" i="483"/>
  <c r="CG5" i="483"/>
  <c r="CF5" i="483"/>
  <c r="CE5" i="483"/>
  <c r="CD5" i="483"/>
  <c r="CC5" i="483"/>
  <c r="CB5" i="483"/>
  <c r="CA5" i="483"/>
  <c r="BZ5" i="483"/>
  <c r="CM4" i="483"/>
  <c r="CL4" i="483"/>
  <c r="CK4" i="483"/>
  <c r="CJ4" i="483"/>
  <c r="CI4" i="483"/>
  <c r="CH4" i="483"/>
  <c r="CG4" i="483"/>
  <c r="CF4" i="483"/>
  <c r="CE4" i="483"/>
  <c r="CD4" i="483"/>
  <c r="CC4" i="483"/>
  <c r="CB4" i="483"/>
  <c r="CA4" i="483"/>
  <c r="BZ4" i="483"/>
  <c r="CM3" i="483"/>
  <c r="CL3" i="483"/>
  <c r="CK3" i="483"/>
  <c r="CJ3" i="483"/>
  <c r="CI3" i="483"/>
  <c r="CH3" i="483"/>
  <c r="CG3" i="483"/>
  <c r="CF3" i="483"/>
  <c r="CE3" i="483"/>
  <c r="CD3" i="483"/>
  <c r="CC3" i="483"/>
  <c r="CB3" i="483"/>
  <c r="CA3" i="483"/>
  <c r="BZ3" i="483"/>
  <c r="BS5" i="483"/>
  <c r="BR5" i="483"/>
  <c r="AT100" i="482"/>
  <c r="BH100" i="482"/>
  <c r="AS100" i="482"/>
  <c r="AR100" i="482"/>
  <c r="AQ100" i="482"/>
  <c r="AP100" i="482"/>
  <c r="AO100" i="482"/>
  <c r="AN100" i="482"/>
  <c r="AM100" i="482"/>
  <c r="AL100" i="482"/>
  <c r="AK100" i="482"/>
  <c r="AJ100" i="482"/>
  <c r="AI100" i="482"/>
  <c r="AH100" i="482"/>
  <c r="AG100" i="482"/>
  <c r="AF100" i="482"/>
  <c r="AE100" i="482"/>
  <c r="AD100" i="482"/>
  <c r="AC100" i="482"/>
  <c r="AB100" i="482"/>
  <c r="AA100" i="482"/>
  <c r="Z100" i="482"/>
  <c r="Y100" i="482"/>
  <c r="X100" i="482"/>
  <c r="W100" i="482"/>
  <c r="V100" i="482"/>
  <c r="U100" i="482"/>
  <c r="T100" i="482"/>
  <c r="R100" i="482"/>
  <c r="Q100" i="482"/>
  <c r="P100" i="482"/>
  <c r="O100" i="482"/>
  <c r="N100" i="482"/>
  <c r="M100" i="482"/>
  <c r="L100" i="482"/>
  <c r="K100" i="482"/>
  <c r="J100" i="482"/>
  <c r="I100" i="482"/>
  <c r="H100" i="482"/>
  <c r="G100" i="482"/>
  <c r="F100" i="482"/>
  <c r="E100" i="482"/>
  <c r="D100" i="482"/>
  <c r="C100" i="482"/>
  <c r="B100" i="482"/>
  <c r="AW100" i="482"/>
  <c r="A100" i="482"/>
  <c r="W36" i="482"/>
  <c r="AW28" i="482"/>
  <c r="AV28" i="482"/>
  <c r="AU28" i="482"/>
  <c r="AX28" i="482"/>
  <c r="AY28" i="482"/>
  <c r="BF27" i="482"/>
  <c r="AW27" i="482"/>
  <c r="AV27" i="482"/>
  <c r="AU27" i="482"/>
  <c r="AW26" i="482"/>
  <c r="AV26" i="482"/>
  <c r="AU26" i="482"/>
  <c r="BE25" i="482"/>
  <c r="BD25" i="482"/>
  <c r="BC25" i="482"/>
  <c r="BG25" i="482"/>
  <c r="AW25" i="482"/>
  <c r="AT25" i="482"/>
  <c r="AS25" i="482"/>
  <c r="AV25" i="482"/>
  <c r="AR25" i="482"/>
  <c r="AU25" i="482"/>
  <c r="BE24" i="482"/>
  <c r="BD24" i="482"/>
  <c r="BC24" i="482"/>
  <c r="AT24" i="482"/>
  <c r="AW24" i="482"/>
  <c r="AS24" i="482"/>
  <c r="AV24" i="482"/>
  <c r="AR24" i="482"/>
  <c r="AU24" i="482"/>
  <c r="BE23" i="482"/>
  <c r="BD23" i="482"/>
  <c r="BC23" i="482"/>
  <c r="AT23" i="482"/>
  <c r="AW23" i="482"/>
  <c r="AS23" i="482"/>
  <c r="AV23" i="482"/>
  <c r="AR23" i="482"/>
  <c r="AU23" i="482"/>
  <c r="AX23" i="482"/>
  <c r="AY23" i="482"/>
  <c r="BE22" i="482"/>
  <c r="BD22" i="482"/>
  <c r="BC22" i="482"/>
  <c r="AV22" i="482"/>
  <c r="AX22" i="482"/>
  <c r="AT22" i="482"/>
  <c r="AW22" i="482"/>
  <c r="AS22" i="482"/>
  <c r="AR22" i="482"/>
  <c r="AU22" i="482"/>
  <c r="BG21" i="482"/>
  <c r="AW21" i="482"/>
  <c r="AX21" i="482"/>
  <c r="AV21" i="482"/>
  <c r="AU21" i="482"/>
  <c r="BG20" i="482"/>
  <c r="AW20" i="482"/>
  <c r="AV20" i="482"/>
  <c r="AU20" i="482"/>
  <c r="AX20" i="482"/>
  <c r="BA20" i="482"/>
  <c r="AW19" i="482"/>
  <c r="AX19" i="482"/>
  <c r="BA19" i="482"/>
  <c r="AV19" i="482"/>
  <c r="AU19" i="482"/>
  <c r="AW18" i="482"/>
  <c r="AV18" i="482"/>
  <c r="AU18" i="482"/>
  <c r="BF17" i="482"/>
  <c r="AW17" i="482"/>
  <c r="AV17" i="482"/>
  <c r="AU17" i="482"/>
  <c r="AW16" i="482"/>
  <c r="AV16" i="482"/>
  <c r="AU16" i="482"/>
  <c r="AX16" i="482"/>
  <c r="BA16" i="482"/>
  <c r="AW15" i="482"/>
  <c r="AV15" i="482"/>
  <c r="AU15" i="482"/>
  <c r="CM10" i="482"/>
  <c r="CL10" i="482"/>
  <c r="CK10" i="482"/>
  <c r="CJ10" i="482"/>
  <c r="CI10" i="482"/>
  <c r="CH10" i="482"/>
  <c r="CG10" i="482"/>
  <c r="CF10" i="482"/>
  <c r="CE10" i="482"/>
  <c r="CD10" i="482"/>
  <c r="CC10" i="482"/>
  <c r="CB10" i="482"/>
  <c r="CA10" i="482"/>
  <c r="BZ10" i="482"/>
  <c r="CM9" i="482"/>
  <c r="CL9" i="482"/>
  <c r="CK9" i="482"/>
  <c r="CJ9" i="482"/>
  <c r="CI9" i="482"/>
  <c r="CH9" i="482"/>
  <c r="CG9" i="482"/>
  <c r="CF9" i="482"/>
  <c r="CE9" i="482"/>
  <c r="CD9" i="482"/>
  <c r="CC9" i="482"/>
  <c r="CB9" i="482"/>
  <c r="CA9" i="482"/>
  <c r="BZ9" i="482"/>
  <c r="CM8" i="482"/>
  <c r="CL8" i="482"/>
  <c r="CK8" i="482"/>
  <c r="CJ8" i="482"/>
  <c r="CI8" i="482"/>
  <c r="CH8" i="482"/>
  <c r="CG8" i="482"/>
  <c r="CF8" i="482"/>
  <c r="CE8" i="482"/>
  <c r="CD8" i="482"/>
  <c r="CC8" i="482"/>
  <c r="CB8" i="482"/>
  <c r="CA8" i="482"/>
  <c r="BZ8" i="482"/>
  <c r="CM7" i="482"/>
  <c r="CL7" i="482"/>
  <c r="CK7" i="482"/>
  <c r="CJ7" i="482"/>
  <c r="CI7" i="482"/>
  <c r="CH7" i="482"/>
  <c r="CG7" i="482"/>
  <c r="CF7" i="482"/>
  <c r="CE7" i="482"/>
  <c r="CD7" i="482"/>
  <c r="CC7" i="482"/>
  <c r="CB7" i="482"/>
  <c r="CA7" i="482"/>
  <c r="BZ7" i="482"/>
  <c r="CM6" i="482"/>
  <c r="CL6" i="482"/>
  <c r="CK6" i="482"/>
  <c r="CJ6" i="482"/>
  <c r="CI6" i="482"/>
  <c r="CH6" i="482"/>
  <c r="CG6" i="482"/>
  <c r="CF6" i="482"/>
  <c r="CE6" i="482"/>
  <c r="CD6" i="482"/>
  <c r="CC6" i="482"/>
  <c r="CB6" i="482"/>
  <c r="CA6" i="482"/>
  <c r="BZ6" i="482"/>
  <c r="CM5" i="482"/>
  <c r="CL5" i="482"/>
  <c r="CK5" i="482"/>
  <c r="CJ5" i="482"/>
  <c r="CI5" i="482"/>
  <c r="CH5" i="482"/>
  <c r="CG5" i="482"/>
  <c r="CF5" i="482"/>
  <c r="CE5" i="482"/>
  <c r="CD5" i="482"/>
  <c r="CC5" i="482"/>
  <c r="CB5" i="482"/>
  <c r="CA5" i="482"/>
  <c r="BZ5" i="482"/>
  <c r="CM4" i="482"/>
  <c r="CL4" i="482"/>
  <c r="CK4" i="482"/>
  <c r="CJ4" i="482"/>
  <c r="CI4" i="482"/>
  <c r="CH4" i="482"/>
  <c r="CG4" i="482"/>
  <c r="CF4" i="482"/>
  <c r="CE4" i="482"/>
  <c r="CD4" i="482"/>
  <c r="CC4" i="482"/>
  <c r="CB4" i="482"/>
  <c r="CA4" i="482"/>
  <c r="BZ4" i="482"/>
  <c r="CM3" i="482"/>
  <c r="CL3" i="482"/>
  <c r="CK3" i="482"/>
  <c r="CJ3" i="482"/>
  <c r="CI3" i="482"/>
  <c r="CH3" i="482"/>
  <c r="CG3" i="482"/>
  <c r="CF3" i="482"/>
  <c r="CE3" i="482"/>
  <c r="CD3" i="482"/>
  <c r="CC3" i="482"/>
  <c r="CB3" i="482"/>
  <c r="CA3" i="482"/>
  <c r="BZ3" i="482"/>
  <c r="BS5" i="482"/>
  <c r="BR5" i="482"/>
  <c r="AT100" i="481"/>
  <c r="BH100" i="481"/>
  <c r="AS100" i="481"/>
  <c r="AR100" i="481"/>
  <c r="AQ100" i="481"/>
  <c r="AP100" i="481"/>
  <c r="AO100" i="481"/>
  <c r="AN100" i="481"/>
  <c r="AM100" i="481"/>
  <c r="AL100" i="481"/>
  <c r="AK100" i="481"/>
  <c r="AJ100" i="481"/>
  <c r="AI100" i="481"/>
  <c r="AH100" i="481"/>
  <c r="AG100" i="481"/>
  <c r="AF100" i="481"/>
  <c r="AE100" i="481"/>
  <c r="AD100" i="481"/>
  <c r="AC100" i="481"/>
  <c r="AB100" i="481"/>
  <c r="AA100" i="481"/>
  <c r="Z100" i="481"/>
  <c r="Y100" i="481"/>
  <c r="X100" i="481"/>
  <c r="W100" i="481"/>
  <c r="V100" i="481"/>
  <c r="U100" i="481"/>
  <c r="BA100" i="481"/>
  <c r="T100" i="481"/>
  <c r="R100" i="481"/>
  <c r="Q100" i="481"/>
  <c r="P100" i="481"/>
  <c r="O100" i="481"/>
  <c r="N100" i="481"/>
  <c r="M100" i="481"/>
  <c r="AZ100" i="481"/>
  <c r="L100" i="481"/>
  <c r="AY100" i="481"/>
  <c r="K100" i="481"/>
  <c r="J100" i="481"/>
  <c r="I100" i="481"/>
  <c r="H100" i="481"/>
  <c r="G100" i="481"/>
  <c r="F100" i="481"/>
  <c r="E100" i="481"/>
  <c r="AX100" i="481"/>
  <c r="D100" i="481"/>
  <c r="C100" i="481"/>
  <c r="B100" i="481"/>
  <c r="A100" i="481"/>
  <c r="W36" i="481"/>
  <c r="BG28" i="481"/>
  <c r="AW28" i="481"/>
  <c r="AV28" i="481"/>
  <c r="AU28" i="481"/>
  <c r="BG27" i="481"/>
  <c r="AW27" i="481"/>
  <c r="AV27" i="481"/>
  <c r="AU27" i="481"/>
  <c r="AW26" i="481"/>
  <c r="AV26" i="481"/>
  <c r="AX26" i="481"/>
  <c r="AU26" i="481"/>
  <c r="BE25" i="481"/>
  <c r="BD25" i="481"/>
  <c r="BC25" i="481"/>
  <c r="AT25" i="481"/>
  <c r="AW25" i="481"/>
  <c r="AS25" i="481"/>
  <c r="AV25" i="481"/>
  <c r="AR25" i="481"/>
  <c r="AU25" i="481"/>
  <c r="BE24" i="481"/>
  <c r="BD24" i="481"/>
  <c r="BC24" i="481"/>
  <c r="AT24" i="481"/>
  <c r="AW24" i="481"/>
  <c r="AS24" i="481"/>
  <c r="AV24" i="481"/>
  <c r="AR24" i="481"/>
  <c r="AU24" i="481"/>
  <c r="AX24" i="481"/>
  <c r="AY24" i="481"/>
  <c r="BE23" i="481"/>
  <c r="BD23" i="481"/>
  <c r="BC23" i="481"/>
  <c r="AT23" i="481"/>
  <c r="AW23" i="481"/>
  <c r="AS23" i="481"/>
  <c r="AV23" i="481"/>
  <c r="AR23" i="481"/>
  <c r="AU23" i="481"/>
  <c r="BE22" i="481"/>
  <c r="BD22" i="481"/>
  <c r="BC22" i="481"/>
  <c r="AW22" i="481"/>
  <c r="AT22" i="481"/>
  <c r="AS22" i="481"/>
  <c r="AV22" i="481"/>
  <c r="AR22" i="481"/>
  <c r="AU22" i="481"/>
  <c r="AW21" i="481"/>
  <c r="AV21" i="481"/>
  <c r="AU21" i="481"/>
  <c r="BG20" i="481"/>
  <c r="AW20" i="481"/>
  <c r="AV20" i="481"/>
  <c r="AU20" i="481"/>
  <c r="AW19" i="481"/>
  <c r="AV19" i="481"/>
  <c r="AU19" i="481"/>
  <c r="AW18" i="481"/>
  <c r="AV18" i="481"/>
  <c r="AU18" i="481"/>
  <c r="AW17" i="481"/>
  <c r="AV17" i="481"/>
  <c r="AU17" i="481"/>
  <c r="AW16" i="481"/>
  <c r="AV16" i="481"/>
  <c r="AU16" i="481"/>
  <c r="AW15" i="481"/>
  <c r="AV15" i="481"/>
  <c r="AU15" i="481"/>
  <c r="CM10" i="481"/>
  <c r="CL10" i="481"/>
  <c r="CK10" i="481"/>
  <c r="CJ10" i="481"/>
  <c r="CI10" i="481"/>
  <c r="CH10" i="481"/>
  <c r="CG10" i="481"/>
  <c r="CF10" i="481"/>
  <c r="CE10" i="481"/>
  <c r="CD10" i="481"/>
  <c r="CC10" i="481"/>
  <c r="CB10" i="481"/>
  <c r="CA10" i="481"/>
  <c r="BZ10" i="481"/>
  <c r="CM9" i="481"/>
  <c r="CL9" i="481"/>
  <c r="CK9" i="481"/>
  <c r="CJ9" i="481"/>
  <c r="CI9" i="481"/>
  <c r="CH9" i="481"/>
  <c r="CG9" i="481"/>
  <c r="CF9" i="481"/>
  <c r="CE9" i="481"/>
  <c r="CD9" i="481"/>
  <c r="CC9" i="481"/>
  <c r="CB9" i="481"/>
  <c r="CA9" i="481"/>
  <c r="BZ9" i="481"/>
  <c r="CM8" i="481"/>
  <c r="CL8" i="481"/>
  <c r="CK8" i="481"/>
  <c r="CJ8" i="481"/>
  <c r="CI8" i="481"/>
  <c r="CH8" i="481"/>
  <c r="CG8" i="481"/>
  <c r="CF8" i="481"/>
  <c r="CE8" i="481"/>
  <c r="CD8" i="481"/>
  <c r="CC8" i="481"/>
  <c r="CB8" i="481"/>
  <c r="CA8" i="481"/>
  <c r="BZ8" i="481"/>
  <c r="CM7" i="481"/>
  <c r="CL7" i="481"/>
  <c r="CK7" i="481"/>
  <c r="CJ7" i="481"/>
  <c r="CI7" i="481"/>
  <c r="CH7" i="481"/>
  <c r="CG7" i="481"/>
  <c r="CF7" i="481"/>
  <c r="CE7" i="481"/>
  <c r="CD7" i="481"/>
  <c r="CC7" i="481"/>
  <c r="CB7" i="481"/>
  <c r="CA7" i="481"/>
  <c r="BZ7" i="481"/>
  <c r="CM6" i="481"/>
  <c r="CL6" i="481"/>
  <c r="CK6" i="481"/>
  <c r="CJ6" i="481"/>
  <c r="CI6" i="481"/>
  <c r="CH6" i="481"/>
  <c r="CG6" i="481"/>
  <c r="CF6" i="481"/>
  <c r="CE6" i="481"/>
  <c r="CD6" i="481"/>
  <c r="CC6" i="481"/>
  <c r="CB6" i="481"/>
  <c r="CA6" i="481"/>
  <c r="BZ6" i="481"/>
  <c r="CM5" i="481"/>
  <c r="CL5" i="481"/>
  <c r="CK5" i="481"/>
  <c r="CJ5" i="481"/>
  <c r="CI5" i="481"/>
  <c r="CH5" i="481"/>
  <c r="CG5" i="481"/>
  <c r="CF5" i="481"/>
  <c r="CE5" i="481"/>
  <c r="CD5" i="481"/>
  <c r="CC5" i="481"/>
  <c r="CB5" i="481"/>
  <c r="CA5" i="481"/>
  <c r="BZ5" i="481"/>
  <c r="CM4" i="481"/>
  <c r="CL4" i="481"/>
  <c r="CK4" i="481"/>
  <c r="CJ4" i="481"/>
  <c r="CI4" i="481"/>
  <c r="CH4" i="481"/>
  <c r="CG4" i="481"/>
  <c r="CF4" i="481"/>
  <c r="CE4" i="481"/>
  <c r="CD4" i="481"/>
  <c r="CC4" i="481"/>
  <c r="CB4" i="481"/>
  <c r="CA4" i="481"/>
  <c r="BZ4" i="481"/>
  <c r="CM3" i="481"/>
  <c r="CL3" i="481"/>
  <c r="CK3" i="481"/>
  <c r="CJ3" i="481"/>
  <c r="CI3" i="481"/>
  <c r="CH3" i="481"/>
  <c r="CG3" i="481"/>
  <c r="CF3" i="481"/>
  <c r="CE3" i="481"/>
  <c r="CD3" i="481"/>
  <c r="CC3" i="481"/>
  <c r="CB3" i="481"/>
  <c r="CA3" i="481"/>
  <c r="BZ3" i="481"/>
  <c r="BS5" i="481"/>
  <c r="BR5" i="481"/>
  <c r="AT100" i="480"/>
  <c r="BH100" i="480"/>
  <c r="AS100" i="480"/>
  <c r="AR100" i="480"/>
  <c r="AQ100" i="480"/>
  <c r="AP100" i="480"/>
  <c r="AO100" i="480"/>
  <c r="AN100" i="480"/>
  <c r="AM100" i="480"/>
  <c r="AL100" i="480"/>
  <c r="AK100" i="480"/>
  <c r="AJ100" i="480"/>
  <c r="AI100" i="480"/>
  <c r="AH100" i="480"/>
  <c r="AG100" i="480"/>
  <c r="AF100" i="480"/>
  <c r="AE100" i="480"/>
  <c r="AD100" i="480"/>
  <c r="AC100" i="480"/>
  <c r="AB100" i="480"/>
  <c r="AA100" i="480"/>
  <c r="Z100" i="480"/>
  <c r="Y100" i="480"/>
  <c r="X100" i="480"/>
  <c r="W100" i="480"/>
  <c r="V100" i="480"/>
  <c r="U100" i="480"/>
  <c r="T100" i="480"/>
  <c r="R100" i="480"/>
  <c r="Q100" i="480"/>
  <c r="P100" i="480"/>
  <c r="AZ100" i="480"/>
  <c r="O100" i="480"/>
  <c r="N100" i="480"/>
  <c r="M100" i="480"/>
  <c r="L100" i="480"/>
  <c r="K100" i="480"/>
  <c r="J100" i="480"/>
  <c r="I100" i="480"/>
  <c r="H100" i="480"/>
  <c r="G100" i="480"/>
  <c r="F100" i="480"/>
  <c r="E100" i="480"/>
  <c r="D100" i="480"/>
  <c r="C100" i="480"/>
  <c r="B100" i="480"/>
  <c r="A100" i="480"/>
  <c r="W36" i="480"/>
  <c r="AW28" i="480"/>
  <c r="AV28" i="480"/>
  <c r="AU28" i="480"/>
  <c r="AW27" i="480"/>
  <c r="AV27" i="480"/>
  <c r="AU27" i="480"/>
  <c r="BG26" i="480"/>
  <c r="AW26" i="480"/>
  <c r="AV26" i="480"/>
  <c r="AU26" i="480"/>
  <c r="AX26" i="480"/>
  <c r="BE25" i="480"/>
  <c r="BD25" i="480"/>
  <c r="BC25" i="480"/>
  <c r="AT25" i="480"/>
  <c r="AW25" i="480"/>
  <c r="AS25" i="480"/>
  <c r="AV25" i="480"/>
  <c r="AR25" i="480"/>
  <c r="AU25" i="480"/>
  <c r="BE24" i="480"/>
  <c r="BD24" i="480"/>
  <c r="BC24" i="480"/>
  <c r="AV24" i="480"/>
  <c r="AT24" i="480"/>
  <c r="AW24" i="480"/>
  <c r="AS24" i="480"/>
  <c r="AR24" i="480"/>
  <c r="AU24" i="480"/>
  <c r="BE23" i="480"/>
  <c r="BD23" i="480"/>
  <c r="BC23" i="480"/>
  <c r="BG23" i="480"/>
  <c r="AT23" i="480"/>
  <c r="AW23" i="480"/>
  <c r="AS23" i="480"/>
  <c r="AV23" i="480"/>
  <c r="AR23" i="480"/>
  <c r="AU23" i="480"/>
  <c r="BE22" i="480"/>
  <c r="BD22" i="480"/>
  <c r="BC22" i="480"/>
  <c r="BG22" i="480"/>
  <c r="AT22" i="480"/>
  <c r="AW22" i="480"/>
  <c r="AS22" i="480"/>
  <c r="AV22" i="480"/>
  <c r="AR22" i="480"/>
  <c r="AU22" i="480"/>
  <c r="AW21" i="480"/>
  <c r="AV21" i="480"/>
  <c r="AU21" i="480"/>
  <c r="BG20" i="480"/>
  <c r="BH20" i="480"/>
  <c r="BH2" i="480"/>
  <c r="M29" i="448"/>
  <c r="AW20" i="480"/>
  <c r="AV20" i="480"/>
  <c r="AU20" i="480"/>
  <c r="AX20" i="480"/>
  <c r="AW19" i="480"/>
  <c r="AV19" i="480"/>
  <c r="AU19" i="480"/>
  <c r="AX19" i="480"/>
  <c r="BG18" i="480"/>
  <c r="AV18" i="480"/>
  <c r="AW18" i="480"/>
  <c r="AU18" i="480"/>
  <c r="AW17" i="480"/>
  <c r="AV17" i="480"/>
  <c r="AU17" i="480"/>
  <c r="BG16" i="480"/>
  <c r="AW16" i="480"/>
  <c r="AV16" i="480"/>
  <c r="AU16" i="480"/>
  <c r="AX16" i="480"/>
  <c r="AW15" i="480"/>
  <c r="AV15" i="480"/>
  <c r="AU15" i="480"/>
  <c r="CM10" i="480"/>
  <c r="CL10" i="480"/>
  <c r="CK10" i="480"/>
  <c r="CJ10" i="480"/>
  <c r="CI10" i="480"/>
  <c r="CH10" i="480"/>
  <c r="CG10" i="480"/>
  <c r="CF10" i="480"/>
  <c r="CE10" i="480"/>
  <c r="CD10" i="480"/>
  <c r="CC10" i="480"/>
  <c r="CB10" i="480"/>
  <c r="CA10" i="480"/>
  <c r="BZ10" i="480"/>
  <c r="CM9" i="480"/>
  <c r="CL9" i="480"/>
  <c r="CK9" i="480"/>
  <c r="CJ9" i="480"/>
  <c r="CI9" i="480"/>
  <c r="CH9" i="480"/>
  <c r="CG9" i="480"/>
  <c r="CF9" i="480"/>
  <c r="CE9" i="480"/>
  <c r="CD9" i="480"/>
  <c r="CC9" i="480"/>
  <c r="CB9" i="480"/>
  <c r="CA9" i="480"/>
  <c r="BZ9" i="480"/>
  <c r="CM8" i="480"/>
  <c r="CL8" i="480"/>
  <c r="CK8" i="480"/>
  <c r="CJ8" i="480"/>
  <c r="CI8" i="480"/>
  <c r="CH8" i="480"/>
  <c r="CG8" i="480"/>
  <c r="CF8" i="480"/>
  <c r="CE8" i="480"/>
  <c r="CD8" i="480"/>
  <c r="CC8" i="480"/>
  <c r="CB8" i="480"/>
  <c r="CA8" i="480"/>
  <c r="BZ8" i="480"/>
  <c r="CM7" i="480"/>
  <c r="CL7" i="480"/>
  <c r="CK7" i="480"/>
  <c r="CJ7" i="480"/>
  <c r="CI7" i="480"/>
  <c r="CH7" i="480"/>
  <c r="CG7" i="480"/>
  <c r="CF7" i="480"/>
  <c r="CE7" i="480"/>
  <c r="CD7" i="480"/>
  <c r="CC7" i="480"/>
  <c r="CB7" i="480"/>
  <c r="CA7" i="480"/>
  <c r="BZ7" i="480"/>
  <c r="CM6" i="480"/>
  <c r="CL6" i="480"/>
  <c r="CK6" i="480"/>
  <c r="CJ6" i="480"/>
  <c r="CI6" i="480"/>
  <c r="CH6" i="480"/>
  <c r="CG6" i="480"/>
  <c r="CF6" i="480"/>
  <c r="CE6" i="480"/>
  <c r="CD6" i="480"/>
  <c r="CC6" i="480"/>
  <c r="CB6" i="480"/>
  <c r="CA6" i="480"/>
  <c r="BZ6" i="480"/>
  <c r="CM5" i="480"/>
  <c r="CL5" i="480"/>
  <c r="CK5" i="480"/>
  <c r="CJ5" i="480"/>
  <c r="CI5" i="480"/>
  <c r="CH5" i="480"/>
  <c r="CG5" i="480"/>
  <c r="CF5" i="480"/>
  <c r="CE5" i="480"/>
  <c r="CD5" i="480"/>
  <c r="CC5" i="480"/>
  <c r="CB5" i="480"/>
  <c r="CA5" i="480"/>
  <c r="BZ5" i="480"/>
  <c r="CM4" i="480"/>
  <c r="CL4" i="480"/>
  <c r="CK4" i="480"/>
  <c r="CJ4" i="480"/>
  <c r="CI4" i="480"/>
  <c r="CH4" i="480"/>
  <c r="CG4" i="480"/>
  <c r="CF4" i="480"/>
  <c r="CE4" i="480"/>
  <c r="CD4" i="480"/>
  <c r="CC4" i="480"/>
  <c r="CB4" i="480"/>
  <c r="CA4" i="480"/>
  <c r="BZ4" i="480"/>
  <c r="CM3" i="480"/>
  <c r="CL3" i="480"/>
  <c r="CK3" i="480"/>
  <c r="CJ3" i="480"/>
  <c r="CI3" i="480"/>
  <c r="CH3" i="480"/>
  <c r="CG3" i="480"/>
  <c r="CF3" i="480"/>
  <c r="CE3" i="480"/>
  <c r="CD3" i="480"/>
  <c r="CC3" i="480"/>
  <c r="CB3" i="480"/>
  <c r="CA3" i="480"/>
  <c r="BZ3" i="480"/>
  <c r="BS5" i="480"/>
  <c r="BR5" i="480"/>
  <c r="AT100" i="479"/>
  <c r="BH100" i="479"/>
  <c r="AS100" i="479"/>
  <c r="AR100" i="479"/>
  <c r="AQ100" i="479"/>
  <c r="AP100" i="479"/>
  <c r="AO100" i="479"/>
  <c r="AN100" i="479"/>
  <c r="BF100" i="479"/>
  <c r="AM100" i="479"/>
  <c r="AL100" i="479"/>
  <c r="AK100" i="479"/>
  <c r="AJ100" i="479"/>
  <c r="AI100" i="479"/>
  <c r="AH100" i="479"/>
  <c r="AG100" i="479"/>
  <c r="AF100" i="479"/>
  <c r="AE100" i="479"/>
  <c r="AD100" i="479"/>
  <c r="AC100" i="479"/>
  <c r="AB100" i="479"/>
  <c r="AA100" i="479"/>
  <c r="Z100" i="479"/>
  <c r="Y100" i="479"/>
  <c r="X100" i="479"/>
  <c r="W100" i="479"/>
  <c r="V100" i="479"/>
  <c r="U100" i="479"/>
  <c r="T100" i="479"/>
  <c r="BA100" i="479"/>
  <c r="R100" i="479"/>
  <c r="Q100" i="479"/>
  <c r="P100" i="479"/>
  <c r="O100" i="479"/>
  <c r="AZ100" i="479"/>
  <c r="N100" i="479"/>
  <c r="M100" i="479"/>
  <c r="L100" i="479"/>
  <c r="K100" i="479"/>
  <c r="AY100" i="479"/>
  <c r="J100" i="479"/>
  <c r="I100" i="479"/>
  <c r="H100" i="479"/>
  <c r="G100" i="479"/>
  <c r="AX100" i="479"/>
  <c r="F100" i="479"/>
  <c r="E100" i="479"/>
  <c r="D100" i="479"/>
  <c r="C100" i="479"/>
  <c r="AW100" i="479"/>
  <c r="B100" i="479"/>
  <c r="A100" i="479"/>
  <c r="W36" i="479"/>
  <c r="BG28" i="479"/>
  <c r="AW28" i="479"/>
  <c r="AX28" i="479"/>
  <c r="AV28" i="479"/>
  <c r="AU28" i="479"/>
  <c r="BF27" i="479"/>
  <c r="AW27" i="479"/>
  <c r="AV27" i="479"/>
  <c r="AU27" i="479"/>
  <c r="BG26" i="479"/>
  <c r="BH26" i="479"/>
  <c r="BN2" i="479"/>
  <c r="S28" i="448"/>
  <c r="BF26" i="479"/>
  <c r="AW26" i="479"/>
  <c r="AV26" i="479"/>
  <c r="AU26" i="479"/>
  <c r="BE25" i="479"/>
  <c r="BD25" i="479"/>
  <c r="BC25" i="479"/>
  <c r="AT25" i="479"/>
  <c r="AW25" i="479"/>
  <c r="AS25" i="479"/>
  <c r="AV25" i="479"/>
  <c r="AR25" i="479"/>
  <c r="AU25" i="479"/>
  <c r="BE24" i="479"/>
  <c r="BD24" i="479"/>
  <c r="BC24" i="479"/>
  <c r="AT24" i="479"/>
  <c r="AW24" i="479"/>
  <c r="AS24" i="479"/>
  <c r="AV24" i="479"/>
  <c r="AR24" i="479"/>
  <c r="AU24" i="479"/>
  <c r="BE23" i="479"/>
  <c r="BD23" i="479"/>
  <c r="BC23" i="479"/>
  <c r="AT23" i="479"/>
  <c r="AW23" i="479"/>
  <c r="AS23" i="479"/>
  <c r="AV23" i="479"/>
  <c r="AR23" i="479"/>
  <c r="AU23" i="479"/>
  <c r="AX23" i="479"/>
  <c r="BA23" i="479"/>
  <c r="BE22" i="479"/>
  <c r="BD22" i="479"/>
  <c r="BC22" i="479"/>
  <c r="AT22" i="479"/>
  <c r="AW22" i="479"/>
  <c r="AX22" i="479"/>
  <c r="AS22" i="479"/>
  <c r="AV22" i="479"/>
  <c r="AR22" i="479"/>
  <c r="AU22" i="479"/>
  <c r="AW21" i="479"/>
  <c r="AV21" i="479"/>
  <c r="AX21" i="479"/>
  <c r="AU21" i="479"/>
  <c r="AW20" i="479"/>
  <c r="AV20" i="479"/>
  <c r="AX20" i="479"/>
  <c r="AU20" i="479"/>
  <c r="AW19" i="479"/>
  <c r="AV19" i="479"/>
  <c r="AU19" i="479"/>
  <c r="AW18" i="479"/>
  <c r="AV18" i="479"/>
  <c r="AU18" i="479"/>
  <c r="AW17" i="479"/>
  <c r="AV17" i="479"/>
  <c r="AU17" i="479"/>
  <c r="AW16" i="479"/>
  <c r="AV16" i="479"/>
  <c r="AU16" i="479"/>
  <c r="AW15" i="479"/>
  <c r="AV15" i="479"/>
  <c r="AU15" i="479"/>
  <c r="CM10" i="479"/>
  <c r="CL10" i="479"/>
  <c r="CK10" i="479"/>
  <c r="CJ10" i="479"/>
  <c r="CI10" i="479"/>
  <c r="CH10" i="479"/>
  <c r="CG10" i="479"/>
  <c r="CF10" i="479"/>
  <c r="CE10" i="479"/>
  <c r="CD10" i="479"/>
  <c r="CC10" i="479"/>
  <c r="CB10" i="479"/>
  <c r="CA10" i="479"/>
  <c r="BZ10" i="479"/>
  <c r="CM9" i="479"/>
  <c r="CL9" i="479"/>
  <c r="CK9" i="479"/>
  <c r="CJ9" i="479"/>
  <c r="CI9" i="479"/>
  <c r="CH9" i="479"/>
  <c r="CG9" i="479"/>
  <c r="CF9" i="479"/>
  <c r="CE9" i="479"/>
  <c r="CD9" i="479"/>
  <c r="CC9" i="479"/>
  <c r="CB9" i="479"/>
  <c r="CA9" i="479"/>
  <c r="BZ9" i="479"/>
  <c r="CM8" i="479"/>
  <c r="CL8" i="479"/>
  <c r="CK8" i="479"/>
  <c r="CJ8" i="479"/>
  <c r="CI8" i="479"/>
  <c r="CH8" i="479"/>
  <c r="CG8" i="479"/>
  <c r="CF8" i="479"/>
  <c r="CE8" i="479"/>
  <c r="CD8" i="479"/>
  <c r="CC8" i="479"/>
  <c r="CB8" i="479"/>
  <c r="CA8" i="479"/>
  <c r="BZ8" i="479"/>
  <c r="CM7" i="479"/>
  <c r="CL7" i="479"/>
  <c r="CK7" i="479"/>
  <c r="CJ7" i="479"/>
  <c r="CI7" i="479"/>
  <c r="CH7" i="479"/>
  <c r="CG7" i="479"/>
  <c r="CF7" i="479"/>
  <c r="CE7" i="479"/>
  <c r="CD7" i="479"/>
  <c r="CC7" i="479"/>
  <c r="CB7" i="479"/>
  <c r="CA7" i="479"/>
  <c r="BZ7" i="479"/>
  <c r="CM6" i="479"/>
  <c r="CL6" i="479"/>
  <c r="CK6" i="479"/>
  <c r="CJ6" i="479"/>
  <c r="CI6" i="479"/>
  <c r="CH6" i="479"/>
  <c r="CG6" i="479"/>
  <c r="CF6" i="479"/>
  <c r="CE6" i="479"/>
  <c r="CD6" i="479"/>
  <c r="CC6" i="479"/>
  <c r="CB6" i="479"/>
  <c r="CA6" i="479"/>
  <c r="BZ6" i="479"/>
  <c r="CM5" i="479"/>
  <c r="CL5" i="479"/>
  <c r="CK5" i="479"/>
  <c r="CJ5" i="479"/>
  <c r="CI5" i="479"/>
  <c r="CH5" i="479"/>
  <c r="CG5" i="479"/>
  <c r="CF5" i="479"/>
  <c r="CE5" i="479"/>
  <c r="CD5" i="479"/>
  <c r="CC5" i="479"/>
  <c r="CB5" i="479"/>
  <c r="CA5" i="479"/>
  <c r="BZ5" i="479"/>
  <c r="CM4" i="479"/>
  <c r="CL4" i="479"/>
  <c r="CK4" i="479"/>
  <c r="CJ4" i="479"/>
  <c r="CI4" i="479"/>
  <c r="CH4" i="479"/>
  <c r="CG4" i="479"/>
  <c r="CF4" i="479"/>
  <c r="CE4" i="479"/>
  <c r="CD4" i="479"/>
  <c r="CC4" i="479"/>
  <c r="CB4" i="479"/>
  <c r="CA4" i="479"/>
  <c r="BZ4" i="479"/>
  <c r="CM3" i="479"/>
  <c r="CL3" i="479"/>
  <c r="CK3" i="479"/>
  <c r="CJ3" i="479"/>
  <c r="CI3" i="479"/>
  <c r="CH3" i="479"/>
  <c r="CG3" i="479"/>
  <c r="CF3" i="479"/>
  <c r="CE3" i="479"/>
  <c r="CD3" i="479"/>
  <c r="CC3" i="479"/>
  <c r="CB3" i="479"/>
  <c r="CA3" i="479"/>
  <c r="BZ3" i="479"/>
  <c r="BS5" i="479"/>
  <c r="BR5" i="479"/>
  <c r="AT100" i="478"/>
  <c r="BH100" i="478"/>
  <c r="AS100" i="478"/>
  <c r="AR100" i="478"/>
  <c r="AQ100" i="478"/>
  <c r="AP100" i="478"/>
  <c r="BG100" i="478"/>
  <c r="AO100" i="478"/>
  <c r="AN100" i="478"/>
  <c r="AM100" i="478"/>
  <c r="AL100" i="478"/>
  <c r="AK100" i="478"/>
  <c r="AJ100" i="478"/>
  <c r="AI100" i="478"/>
  <c r="AH100" i="478"/>
  <c r="AG100" i="478"/>
  <c r="BD100" i="478"/>
  <c r="AF100" i="478"/>
  <c r="AE100" i="478"/>
  <c r="AD100" i="478"/>
  <c r="AC100" i="478"/>
  <c r="AB100" i="478"/>
  <c r="AA100" i="478"/>
  <c r="Z100" i="478"/>
  <c r="Y100" i="478"/>
  <c r="X100" i="478"/>
  <c r="W100" i="478"/>
  <c r="V100" i="478"/>
  <c r="U100" i="478"/>
  <c r="T100" i="478"/>
  <c r="R100" i="478"/>
  <c r="Q100" i="478"/>
  <c r="P100" i="478"/>
  <c r="O100" i="478"/>
  <c r="N100" i="478"/>
  <c r="M100" i="478"/>
  <c r="L100" i="478"/>
  <c r="K100" i="478"/>
  <c r="J100" i="478"/>
  <c r="I100" i="478"/>
  <c r="H100" i="478"/>
  <c r="G100" i="478"/>
  <c r="F100" i="478"/>
  <c r="E100" i="478"/>
  <c r="AX100" i="478"/>
  <c r="D100" i="478"/>
  <c r="C100" i="478"/>
  <c r="B100" i="478"/>
  <c r="A100" i="478"/>
  <c r="W36" i="478"/>
  <c r="BF28" i="478"/>
  <c r="AW28" i="478"/>
  <c r="AV28" i="478"/>
  <c r="AU28" i="478"/>
  <c r="AW27" i="478"/>
  <c r="AV27" i="478"/>
  <c r="AU27" i="478"/>
  <c r="AW26" i="478"/>
  <c r="AV26" i="478"/>
  <c r="AU26" i="478"/>
  <c r="BE25" i="478"/>
  <c r="BD25" i="478"/>
  <c r="BC25" i="478"/>
  <c r="BG25" i="478"/>
  <c r="AT25" i="478"/>
  <c r="AW25" i="478"/>
  <c r="AS25" i="478"/>
  <c r="AV25" i="478"/>
  <c r="AR25" i="478"/>
  <c r="AU25" i="478"/>
  <c r="BE24" i="478"/>
  <c r="BG24" i="478"/>
  <c r="BD24" i="478"/>
  <c r="BC24" i="478"/>
  <c r="AT24" i="478"/>
  <c r="AW24" i="478"/>
  <c r="AS24" i="478"/>
  <c r="AV24" i="478"/>
  <c r="AR24" i="478"/>
  <c r="AU24" i="478"/>
  <c r="BE23" i="478"/>
  <c r="BD23" i="478"/>
  <c r="BC23" i="478"/>
  <c r="AT23" i="478"/>
  <c r="AW23" i="478"/>
  <c r="AS23" i="478"/>
  <c r="AV23" i="478"/>
  <c r="AR23" i="478"/>
  <c r="AU23" i="478"/>
  <c r="BE22" i="478"/>
  <c r="BD22" i="478"/>
  <c r="BC22" i="478"/>
  <c r="AT22" i="478"/>
  <c r="AW22" i="478"/>
  <c r="AS22" i="478"/>
  <c r="AV22" i="478"/>
  <c r="AR22" i="478"/>
  <c r="AU22" i="478"/>
  <c r="BF21" i="478"/>
  <c r="AW21" i="478"/>
  <c r="AV21" i="478"/>
  <c r="AU21" i="478"/>
  <c r="AW20" i="478"/>
  <c r="AV20" i="478"/>
  <c r="AU20" i="478"/>
  <c r="AW19" i="478"/>
  <c r="AV19" i="478"/>
  <c r="AU19" i="478"/>
  <c r="AW18" i="478"/>
  <c r="AV18" i="478"/>
  <c r="AU18" i="478"/>
  <c r="AW17" i="478"/>
  <c r="AV17" i="478"/>
  <c r="AU17" i="478"/>
  <c r="AW16" i="478"/>
  <c r="AV16" i="478"/>
  <c r="AU16" i="478"/>
  <c r="AW15" i="478"/>
  <c r="AV15" i="478"/>
  <c r="AX15" i="478"/>
  <c r="AU15" i="478"/>
  <c r="CM10" i="478"/>
  <c r="CL10" i="478"/>
  <c r="CK10" i="478"/>
  <c r="CJ10" i="478"/>
  <c r="CI10" i="478"/>
  <c r="CH10" i="478"/>
  <c r="CG10" i="478"/>
  <c r="CF10" i="478"/>
  <c r="CE10" i="478"/>
  <c r="CD10" i="478"/>
  <c r="CC10" i="478"/>
  <c r="CB10" i="478"/>
  <c r="CA10" i="478"/>
  <c r="BZ10" i="478"/>
  <c r="CM9" i="478"/>
  <c r="CL9" i="478"/>
  <c r="CK9" i="478"/>
  <c r="CJ9" i="478"/>
  <c r="CI9" i="478"/>
  <c r="CH9" i="478"/>
  <c r="CG9" i="478"/>
  <c r="CF9" i="478"/>
  <c r="CE9" i="478"/>
  <c r="CD9" i="478"/>
  <c r="CC9" i="478"/>
  <c r="CB9" i="478"/>
  <c r="CA9" i="478"/>
  <c r="BZ9" i="478"/>
  <c r="CM8" i="478"/>
  <c r="CL8" i="478"/>
  <c r="CK8" i="478"/>
  <c r="CJ8" i="478"/>
  <c r="CI8" i="478"/>
  <c r="CH8" i="478"/>
  <c r="CG8" i="478"/>
  <c r="CF8" i="478"/>
  <c r="CE8" i="478"/>
  <c r="CD8" i="478"/>
  <c r="CC8" i="478"/>
  <c r="CB8" i="478"/>
  <c r="CA8" i="478"/>
  <c r="BZ8" i="478"/>
  <c r="CM7" i="478"/>
  <c r="CL7" i="478"/>
  <c r="CK7" i="478"/>
  <c r="CJ7" i="478"/>
  <c r="CI7" i="478"/>
  <c r="CH7" i="478"/>
  <c r="CG7" i="478"/>
  <c r="CF7" i="478"/>
  <c r="CE7" i="478"/>
  <c r="CD7" i="478"/>
  <c r="CC7" i="478"/>
  <c r="CB7" i="478"/>
  <c r="CA7" i="478"/>
  <c r="BZ7" i="478"/>
  <c r="CM6" i="478"/>
  <c r="CL6" i="478"/>
  <c r="CK6" i="478"/>
  <c r="CJ6" i="478"/>
  <c r="CI6" i="478"/>
  <c r="CH6" i="478"/>
  <c r="CG6" i="478"/>
  <c r="CF6" i="478"/>
  <c r="CE6" i="478"/>
  <c r="CD6" i="478"/>
  <c r="CC6" i="478"/>
  <c r="CB6" i="478"/>
  <c r="CA6" i="478"/>
  <c r="BZ6" i="478"/>
  <c r="CM5" i="478"/>
  <c r="CL5" i="478"/>
  <c r="CK5" i="478"/>
  <c r="CJ5" i="478"/>
  <c r="CI5" i="478"/>
  <c r="CH5" i="478"/>
  <c r="CG5" i="478"/>
  <c r="CF5" i="478"/>
  <c r="CE5" i="478"/>
  <c r="CD5" i="478"/>
  <c r="CC5" i="478"/>
  <c r="CB5" i="478"/>
  <c r="CA5" i="478"/>
  <c r="BZ5" i="478"/>
  <c r="CM4" i="478"/>
  <c r="CL4" i="478"/>
  <c r="CK4" i="478"/>
  <c r="CJ4" i="478"/>
  <c r="CI4" i="478"/>
  <c r="CH4" i="478"/>
  <c r="CG4" i="478"/>
  <c r="CF4" i="478"/>
  <c r="CE4" i="478"/>
  <c r="CD4" i="478"/>
  <c r="CC4" i="478"/>
  <c r="CB4" i="478"/>
  <c r="CA4" i="478"/>
  <c r="BZ4" i="478"/>
  <c r="CM3" i="478"/>
  <c r="CL3" i="478"/>
  <c r="CK3" i="478"/>
  <c r="CJ3" i="478"/>
  <c r="CI3" i="478"/>
  <c r="CH3" i="478"/>
  <c r="CG3" i="478"/>
  <c r="CF3" i="478"/>
  <c r="CE3" i="478"/>
  <c r="CD3" i="478"/>
  <c r="CC3" i="478"/>
  <c r="CB3" i="478"/>
  <c r="CA3" i="478"/>
  <c r="BZ3" i="478"/>
  <c r="BS5" i="478"/>
  <c r="BR5" i="478"/>
  <c r="AT100" i="477"/>
  <c r="BH100" i="477"/>
  <c r="AS100" i="477"/>
  <c r="AR100" i="477"/>
  <c r="AQ100" i="477"/>
  <c r="AP100" i="477"/>
  <c r="AO100" i="477"/>
  <c r="AN100" i="477"/>
  <c r="AM100" i="477"/>
  <c r="AL100" i="477"/>
  <c r="AK100" i="477"/>
  <c r="AJ100" i="477"/>
  <c r="AI100" i="477"/>
  <c r="AH100" i="477"/>
  <c r="BE100" i="477"/>
  <c r="AG100" i="477"/>
  <c r="AF100" i="477"/>
  <c r="AE100" i="477"/>
  <c r="AD100" i="477"/>
  <c r="AC100" i="477"/>
  <c r="AB100" i="477"/>
  <c r="AA100" i="477"/>
  <c r="Z100" i="477"/>
  <c r="Y100" i="477"/>
  <c r="X100" i="477"/>
  <c r="W100" i="477"/>
  <c r="BB100" i="477"/>
  <c r="V100" i="477"/>
  <c r="U100" i="477"/>
  <c r="T100" i="477"/>
  <c r="R100" i="477"/>
  <c r="Q100" i="477"/>
  <c r="P100" i="477"/>
  <c r="O100" i="477"/>
  <c r="N100" i="477"/>
  <c r="M100" i="477"/>
  <c r="L100" i="477"/>
  <c r="K100" i="477"/>
  <c r="J100" i="477"/>
  <c r="I100" i="477"/>
  <c r="H100" i="477"/>
  <c r="G100" i="477"/>
  <c r="F100" i="477"/>
  <c r="E100" i="477"/>
  <c r="D100" i="477"/>
  <c r="C100" i="477"/>
  <c r="B100" i="477"/>
  <c r="A100" i="477"/>
  <c r="W36" i="477"/>
  <c r="BF28" i="477"/>
  <c r="BI28" i="477"/>
  <c r="V28" i="477"/>
  <c r="AW28" i="477"/>
  <c r="AV28" i="477"/>
  <c r="AU28" i="477"/>
  <c r="BF27" i="477"/>
  <c r="AW27" i="477"/>
  <c r="AV27" i="477"/>
  <c r="AU27" i="477"/>
  <c r="BG26" i="477"/>
  <c r="AW26" i="477"/>
  <c r="AV26" i="477"/>
  <c r="AU26" i="477"/>
  <c r="BE25" i="477"/>
  <c r="BD25" i="477"/>
  <c r="BC25" i="477"/>
  <c r="BG25" i="477"/>
  <c r="AT25" i="477"/>
  <c r="AW25" i="477"/>
  <c r="AS25" i="477"/>
  <c r="AV25" i="477"/>
  <c r="AR25" i="477"/>
  <c r="AU25" i="477"/>
  <c r="AX25" i="477"/>
  <c r="BE24" i="477"/>
  <c r="BD24" i="477"/>
  <c r="BC24" i="477"/>
  <c r="AT24" i="477"/>
  <c r="AW24" i="477"/>
  <c r="AX24" i="477"/>
  <c r="AS24" i="477"/>
  <c r="AV24" i="477"/>
  <c r="AR24" i="477"/>
  <c r="AU24" i="477"/>
  <c r="BE23" i="477"/>
  <c r="BD23" i="477"/>
  <c r="BG23" i="477"/>
  <c r="BC23" i="477"/>
  <c r="AT23" i="477"/>
  <c r="AW23" i="477"/>
  <c r="AS23" i="477"/>
  <c r="AV23" i="477"/>
  <c r="AR23" i="477"/>
  <c r="AU23" i="477"/>
  <c r="BE22" i="477"/>
  <c r="BD22" i="477"/>
  <c r="BC22" i="477"/>
  <c r="BF22" i="477"/>
  <c r="AU22" i="477"/>
  <c r="AT22" i="477"/>
  <c r="AW22" i="477"/>
  <c r="AS22" i="477"/>
  <c r="AV22" i="477"/>
  <c r="AR22" i="477"/>
  <c r="AW21" i="477"/>
  <c r="AV21" i="477"/>
  <c r="AU21" i="477"/>
  <c r="BF20" i="477"/>
  <c r="AW20" i="477"/>
  <c r="AV20" i="477"/>
  <c r="AU20" i="477"/>
  <c r="AW19" i="477"/>
  <c r="AV19" i="477"/>
  <c r="AU19" i="477"/>
  <c r="AW18" i="477"/>
  <c r="AV18" i="477"/>
  <c r="AU18" i="477"/>
  <c r="AW17" i="477"/>
  <c r="AV17" i="477"/>
  <c r="AU17" i="477"/>
  <c r="BF16" i="477"/>
  <c r="AW16" i="477"/>
  <c r="AV16" i="477"/>
  <c r="AU16" i="477"/>
  <c r="BG15" i="477"/>
  <c r="AW15" i="477"/>
  <c r="AX15" i="477"/>
  <c r="AV15" i="477"/>
  <c r="AU15" i="477"/>
  <c r="CM10" i="477"/>
  <c r="CL10" i="477"/>
  <c r="CK10" i="477"/>
  <c r="CJ10" i="477"/>
  <c r="CI10" i="477"/>
  <c r="CH10" i="477"/>
  <c r="CG10" i="477"/>
  <c r="CF10" i="477"/>
  <c r="CE10" i="477"/>
  <c r="CD10" i="477"/>
  <c r="CC10" i="477"/>
  <c r="CB10" i="477"/>
  <c r="CA10" i="477"/>
  <c r="BZ10" i="477"/>
  <c r="CM9" i="477"/>
  <c r="CL9" i="477"/>
  <c r="CK9" i="477"/>
  <c r="CJ9" i="477"/>
  <c r="CI9" i="477"/>
  <c r="CH9" i="477"/>
  <c r="CG9" i="477"/>
  <c r="CF9" i="477"/>
  <c r="CE9" i="477"/>
  <c r="CD9" i="477"/>
  <c r="CC9" i="477"/>
  <c r="CB9" i="477"/>
  <c r="CA9" i="477"/>
  <c r="BZ9" i="477"/>
  <c r="CM8" i="477"/>
  <c r="CL8" i="477"/>
  <c r="CK8" i="477"/>
  <c r="CJ8" i="477"/>
  <c r="CI8" i="477"/>
  <c r="CH8" i="477"/>
  <c r="CG8" i="477"/>
  <c r="CF8" i="477"/>
  <c r="CE8" i="477"/>
  <c r="CD8" i="477"/>
  <c r="CC8" i="477"/>
  <c r="CB8" i="477"/>
  <c r="CA8" i="477"/>
  <c r="BZ8" i="477"/>
  <c r="CM7" i="477"/>
  <c r="CL7" i="477"/>
  <c r="CK7" i="477"/>
  <c r="CJ7" i="477"/>
  <c r="CI7" i="477"/>
  <c r="CH7" i="477"/>
  <c r="CG7" i="477"/>
  <c r="CF7" i="477"/>
  <c r="CE7" i="477"/>
  <c r="CD7" i="477"/>
  <c r="CC7" i="477"/>
  <c r="CB7" i="477"/>
  <c r="CA7" i="477"/>
  <c r="BZ7" i="477"/>
  <c r="CM6" i="477"/>
  <c r="CL6" i="477"/>
  <c r="CK6" i="477"/>
  <c r="CJ6" i="477"/>
  <c r="CI6" i="477"/>
  <c r="CH6" i="477"/>
  <c r="CG6" i="477"/>
  <c r="CF6" i="477"/>
  <c r="CE6" i="477"/>
  <c r="CD6" i="477"/>
  <c r="CC6" i="477"/>
  <c r="CB6" i="477"/>
  <c r="CA6" i="477"/>
  <c r="BZ6" i="477"/>
  <c r="CM5" i="477"/>
  <c r="CL5" i="477"/>
  <c r="CK5" i="477"/>
  <c r="CJ5" i="477"/>
  <c r="CI5" i="477"/>
  <c r="CH5" i="477"/>
  <c r="CG5" i="477"/>
  <c r="CF5" i="477"/>
  <c r="CE5" i="477"/>
  <c r="CD5" i="477"/>
  <c r="CC5" i="477"/>
  <c r="CB5" i="477"/>
  <c r="CA5" i="477"/>
  <c r="BZ5" i="477"/>
  <c r="CM4" i="477"/>
  <c r="CL4" i="477"/>
  <c r="CK4" i="477"/>
  <c r="CJ4" i="477"/>
  <c r="CI4" i="477"/>
  <c r="CH4" i="477"/>
  <c r="CG4" i="477"/>
  <c r="CF4" i="477"/>
  <c r="CE4" i="477"/>
  <c r="CD4" i="477"/>
  <c r="CC4" i="477"/>
  <c r="CB4" i="477"/>
  <c r="CA4" i="477"/>
  <c r="BZ4" i="477"/>
  <c r="CM3" i="477"/>
  <c r="CL3" i="477"/>
  <c r="CK3" i="477"/>
  <c r="CJ3" i="477"/>
  <c r="CI3" i="477"/>
  <c r="CH3" i="477"/>
  <c r="CG3" i="477"/>
  <c r="CF3" i="477"/>
  <c r="CE3" i="477"/>
  <c r="CD3" i="477"/>
  <c r="CC3" i="477"/>
  <c r="CB3" i="477"/>
  <c r="CA3" i="477"/>
  <c r="BZ3" i="477"/>
  <c r="BS5" i="477"/>
  <c r="BR5" i="477"/>
  <c r="AT100" i="476"/>
  <c r="BH100" i="476"/>
  <c r="AS100" i="476"/>
  <c r="AR100" i="476"/>
  <c r="AQ100" i="476"/>
  <c r="AP100" i="476"/>
  <c r="AO100" i="476"/>
  <c r="AN100" i="476"/>
  <c r="AM100" i="476"/>
  <c r="AL100" i="476"/>
  <c r="AK100" i="476"/>
  <c r="AJ100" i="476"/>
  <c r="AI100" i="476"/>
  <c r="AH100" i="476"/>
  <c r="AG100" i="476"/>
  <c r="AF100" i="476"/>
  <c r="AE100" i="476"/>
  <c r="AD100" i="476"/>
  <c r="AC100" i="476"/>
  <c r="AB100" i="476"/>
  <c r="AA100" i="476"/>
  <c r="Z100" i="476"/>
  <c r="Y100" i="476"/>
  <c r="X100" i="476"/>
  <c r="W100" i="476"/>
  <c r="V100" i="476"/>
  <c r="U100" i="476"/>
  <c r="T100" i="476"/>
  <c r="R100" i="476"/>
  <c r="Q100" i="476"/>
  <c r="P100" i="476"/>
  <c r="O100" i="476"/>
  <c r="N100" i="476"/>
  <c r="M100" i="476"/>
  <c r="L100" i="476"/>
  <c r="K100" i="476"/>
  <c r="J100" i="476"/>
  <c r="I100" i="476"/>
  <c r="H100" i="476"/>
  <c r="G100" i="476"/>
  <c r="F100" i="476"/>
  <c r="E100" i="476"/>
  <c r="D100" i="476"/>
  <c r="C100" i="476"/>
  <c r="B100" i="476"/>
  <c r="A100" i="476"/>
  <c r="W36" i="476"/>
  <c r="AW28" i="476"/>
  <c r="AV28" i="476"/>
  <c r="AU28" i="476"/>
  <c r="AW27" i="476"/>
  <c r="AV27" i="476"/>
  <c r="AU27" i="476"/>
  <c r="AX27" i="476"/>
  <c r="BA27" i="476"/>
  <c r="AW26" i="476"/>
  <c r="AV26" i="476"/>
  <c r="AU26" i="476"/>
  <c r="AX26" i="476"/>
  <c r="BA26" i="476"/>
  <c r="BE25" i="476"/>
  <c r="BD25" i="476"/>
  <c r="BC25" i="476"/>
  <c r="AT25" i="476"/>
  <c r="AW25" i="476"/>
  <c r="AS25" i="476"/>
  <c r="AV25" i="476"/>
  <c r="AR25" i="476"/>
  <c r="AU25" i="476"/>
  <c r="BE24" i="476"/>
  <c r="BD24" i="476"/>
  <c r="BC24" i="476"/>
  <c r="BG24" i="476"/>
  <c r="AT24" i="476"/>
  <c r="AW24" i="476"/>
  <c r="AS24" i="476"/>
  <c r="AV24" i="476"/>
  <c r="AR24" i="476"/>
  <c r="AU24" i="476"/>
  <c r="BE23" i="476"/>
  <c r="BD23" i="476"/>
  <c r="BC23" i="476"/>
  <c r="AT23" i="476"/>
  <c r="AW23" i="476"/>
  <c r="AS23" i="476"/>
  <c r="AV23" i="476"/>
  <c r="AR23" i="476"/>
  <c r="AU23" i="476"/>
  <c r="BE22" i="476"/>
  <c r="BD22" i="476"/>
  <c r="BC22" i="476"/>
  <c r="AT22" i="476"/>
  <c r="AW22" i="476"/>
  <c r="AS22" i="476"/>
  <c r="AV22" i="476"/>
  <c r="AR22" i="476"/>
  <c r="AU22" i="476"/>
  <c r="AW21" i="476"/>
  <c r="AV21" i="476"/>
  <c r="AU21" i="476"/>
  <c r="BG20" i="476"/>
  <c r="AW20" i="476"/>
  <c r="AV20" i="476"/>
  <c r="AX20" i="476"/>
  <c r="AU20" i="476"/>
  <c r="AW19" i="476"/>
  <c r="AV19" i="476"/>
  <c r="AX19" i="476"/>
  <c r="AU19" i="476"/>
  <c r="AW18" i="476"/>
  <c r="AV18" i="476"/>
  <c r="AU18" i="476"/>
  <c r="BG17" i="476"/>
  <c r="AW17" i="476"/>
  <c r="AV17" i="476"/>
  <c r="AU17" i="476"/>
  <c r="AW16" i="476"/>
  <c r="AV16" i="476"/>
  <c r="AX16" i="476"/>
  <c r="AU16" i="476"/>
  <c r="AW15" i="476"/>
  <c r="AV15" i="476"/>
  <c r="AU15" i="476"/>
  <c r="CM10" i="476"/>
  <c r="CL10" i="476"/>
  <c r="CK10" i="476"/>
  <c r="CJ10" i="476"/>
  <c r="CI10" i="476"/>
  <c r="CH10" i="476"/>
  <c r="CG10" i="476"/>
  <c r="CF10" i="476"/>
  <c r="CE10" i="476"/>
  <c r="CD10" i="476"/>
  <c r="CC10" i="476"/>
  <c r="CB10" i="476"/>
  <c r="CA10" i="476"/>
  <c r="BZ10" i="476"/>
  <c r="CM9" i="476"/>
  <c r="CL9" i="476"/>
  <c r="CK9" i="476"/>
  <c r="CJ9" i="476"/>
  <c r="CI9" i="476"/>
  <c r="CH9" i="476"/>
  <c r="CG9" i="476"/>
  <c r="CF9" i="476"/>
  <c r="CE9" i="476"/>
  <c r="CD9" i="476"/>
  <c r="CC9" i="476"/>
  <c r="CB9" i="476"/>
  <c r="CA9" i="476"/>
  <c r="BZ9" i="476"/>
  <c r="K9" i="476"/>
  <c r="CM8" i="476"/>
  <c r="CL8" i="476"/>
  <c r="CK8" i="476"/>
  <c r="CJ8" i="476"/>
  <c r="CI8" i="476"/>
  <c r="CH8" i="476"/>
  <c r="CG8" i="476"/>
  <c r="CF8" i="476"/>
  <c r="CE8" i="476"/>
  <c r="CD8" i="476"/>
  <c r="CC8" i="476"/>
  <c r="CB8" i="476"/>
  <c r="CA8" i="476"/>
  <c r="BZ8" i="476"/>
  <c r="CM7" i="476"/>
  <c r="CL7" i="476"/>
  <c r="CK7" i="476"/>
  <c r="CJ7" i="476"/>
  <c r="CI7" i="476"/>
  <c r="CH7" i="476"/>
  <c r="CG7" i="476"/>
  <c r="CF7" i="476"/>
  <c r="CE7" i="476"/>
  <c r="CD7" i="476"/>
  <c r="CC7" i="476"/>
  <c r="CB7" i="476"/>
  <c r="CA7" i="476"/>
  <c r="BZ7" i="476"/>
  <c r="CM6" i="476"/>
  <c r="CL6" i="476"/>
  <c r="CK6" i="476"/>
  <c r="CJ6" i="476"/>
  <c r="CI6" i="476"/>
  <c r="CH6" i="476"/>
  <c r="CG6" i="476"/>
  <c r="CF6" i="476"/>
  <c r="CE6" i="476"/>
  <c r="CD6" i="476"/>
  <c r="CC6" i="476"/>
  <c r="CB6" i="476"/>
  <c r="CA6" i="476"/>
  <c r="BZ6" i="476"/>
  <c r="CM5" i="476"/>
  <c r="CL5" i="476"/>
  <c r="CK5" i="476"/>
  <c r="CJ5" i="476"/>
  <c r="CI5" i="476"/>
  <c r="CH5" i="476"/>
  <c r="CG5" i="476"/>
  <c r="CF5" i="476"/>
  <c r="CE5" i="476"/>
  <c r="CD5" i="476"/>
  <c r="CC5" i="476"/>
  <c r="CB5" i="476"/>
  <c r="CA5" i="476"/>
  <c r="BZ5" i="476"/>
  <c r="CM4" i="476"/>
  <c r="CL4" i="476"/>
  <c r="CK4" i="476"/>
  <c r="CJ4" i="476"/>
  <c r="CI4" i="476"/>
  <c r="CH4" i="476"/>
  <c r="CG4" i="476"/>
  <c r="CF4" i="476"/>
  <c r="CE4" i="476"/>
  <c r="CD4" i="476"/>
  <c r="CC4" i="476"/>
  <c r="CB4" i="476"/>
  <c r="CA4" i="476"/>
  <c r="BZ4" i="476"/>
  <c r="CM3" i="476"/>
  <c r="CL3" i="476"/>
  <c r="CK3" i="476"/>
  <c r="CJ3" i="476"/>
  <c r="CI3" i="476"/>
  <c r="CH3" i="476"/>
  <c r="CG3" i="476"/>
  <c r="CF3" i="476"/>
  <c r="CE3" i="476"/>
  <c r="CD3" i="476"/>
  <c r="CC3" i="476"/>
  <c r="CB3" i="476"/>
  <c r="CA3" i="476"/>
  <c r="BZ3" i="476"/>
  <c r="BS5" i="476"/>
  <c r="BR5" i="476"/>
  <c r="AT100" i="475"/>
  <c r="BH100" i="475"/>
  <c r="AS100" i="475"/>
  <c r="AR100" i="475"/>
  <c r="AQ100" i="475"/>
  <c r="AP100" i="475"/>
  <c r="AO100" i="475"/>
  <c r="BF100" i="475"/>
  <c r="AN100" i="475"/>
  <c r="AM100" i="475"/>
  <c r="AL100" i="475"/>
  <c r="AK100" i="475"/>
  <c r="AJ100" i="475"/>
  <c r="AI100" i="475"/>
  <c r="AH100" i="475"/>
  <c r="AG100" i="475"/>
  <c r="AF100" i="475"/>
  <c r="AE100" i="475"/>
  <c r="AD100" i="475"/>
  <c r="AC100" i="475"/>
  <c r="AB100" i="475"/>
  <c r="AA100" i="475"/>
  <c r="Z100" i="475"/>
  <c r="Y100" i="475"/>
  <c r="X100" i="475"/>
  <c r="W100" i="475"/>
  <c r="V100" i="475"/>
  <c r="U100" i="475"/>
  <c r="T100" i="475"/>
  <c r="R100" i="475"/>
  <c r="Q100" i="475"/>
  <c r="P100" i="475"/>
  <c r="O100" i="475"/>
  <c r="N100" i="475"/>
  <c r="M100" i="475"/>
  <c r="L100" i="475"/>
  <c r="K100" i="475"/>
  <c r="J100" i="475"/>
  <c r="I100" i="475"/>
  <c r="H100" i="475"/>
  <c r="G100" i="475"/>
  <c r="F100" i="475"/>
  <c r="E100" i="475"/>
  <c r="D100" i="475"/>
  <c r="C100" i="475"/>
  <c r="B100" i="475"/>
  <c r="A100" i="475"/>
  <c r="W36" i="475"/>
  <c r="BG28" i="475"/>
  <c r="AW28" i="475"/>
  <c r="AV28" i="475"/>
  <c r="AU28" i="475"/>
  <c r="AW27" i="475"/>
  <c r="AV27" i="475"/>
  <c r="AU27" i="475"/>
  <c r="BF26" i="475"/>
  <c r="AW26" i="475"/>
  <c r="AV26" i="475"/>
  <c r="AU26" i="475"/>
  <c r="BE25" i="475"/>
  <c r="BD25" i="475"/>
  <c r="BC25" i="475"/>
  <c r="AT25" i="475"/>
  <c r="AW25" i="475"/>
  <c r="AS25" i="475"/>
  <c r="AV25" i="475"/>
  <c r="AR25" i="475"/>
  <c r="AU25" i="475"/>
  <c r="BE24" i="475"/>
  <c r="BD24" i="475"/>
  <c r="BC24" i="475"/>
  <c r="AU24" i="475"/>
  <c r="AT24" i="475"/>
  <c r="AW24" i="475"/>
  <c r="AS24" i="475"/>
  <c r="AV24" i="475"/>
  <c r="AR24" i="475"/>
  <c r="BE23" i="475"/>
  <c r="BD23" i="475"/>
  <c r="BC23" i="475"/>
  <c r="AT23" i="475"/>
  <c r="AW23" i="475"/>
  <c r="AS23" i="475"/>
  <c r="AV23" i="475"/>
  <c r="AR23" i="475"/>
  <c r="AU23" i="475"/>
  <c r="BE22" i="475"/>
  <c r="BG22" i="475"/>
  <c r="BD22" i="475"/>
  <c r="BC22" i="475"/>
  <c r="AT22" i="475"/>
  <c r="AW22" i="475"/>
  <c r="AS22" i="475"/>
  <c r="AV22" i="475"/>
  <c r="AR22" i="475"/>
  <c r="AU22" i="475"/>
  <c r="BG21" i="475"/>
  <c r="AW21" i="475"/>
  <c r="AV21" i="475"/>
  <c r="AU21" i="475"/>
  <c r="BG20" i="475"/>
  <c r="AW20" i="475"/>
  <c r="AV20" i="475"/>
  <c r="AU20" i="475"/>
  <c r="AW19" i="475"/>
  <c r="AV19" i="475"/>
  <c r="AU19" i="475"/>
  <c r="AW18" i="475"/>
  <c r="AV18" i="475"/>
  <c r="AU18" i="475"/>
  <c r="BF17" i="475"/>
  <c r="AW17" i="475"/>
  <c r="AV17" i="475"/>
  <c r="AX17" i="475"/>
  <c r="AU17" i="475"/>
  <c r="BF16" i="475"/>
  <c r="AW16" i="475"/>
  <c r="AV16" i="475"/>
  <c r="AU16" i="475"/>
  <c r="AX16" i="475"/>
  <c r="BF15" i="475"/>
  <c r="AW15" i="475"/>
  <c r="AV15" i="475"/>
  <c r="AU15" i="475"/>
  <c r="CM10" i="475"/>
  <c r="CL10" i="475"/>
  <c r="CK10" i="475"/>
  <c r="CJ10" i="475"/>
  <c r="CI10" i="475"/>
  <c r="CH10" i="475"/>
  <c r="CG10" i="475"/>
  <c r="CF10" i="475"/>
  <c r="CE10" i="475"/>
  <c r="CD10" i="475"/>
  <c r="CC10" i="475"/>
  <c r="CB10" i="475"/>
  <c r="CA10" i="475"/>
  <c r="BZ10" i="475"/>
  <c r="CM9" i="475"/>
  <c r="CL9" i="475"/>
  <c r="CK9" i="475"/>
  <c r="CJ9" i="475"/>
  <c r="CI9" i="475"/>
  <c r="CH9" i="475"/>
  <c r="CG9" i="475"/>
  <c r="CF9" i="475"/>
  <c r="CE9" i="475"/>
  <c r="CD9" i="475"/>
  <c r="CC9" i="475"/>
  <c r="CB9" i="475"/>
  <c r="CA9" i="475"/>
  <c r="BZ9" i="475"/>
  <c r="CM8" i="475"/>
  <c r="CL8" i="475"/>
  <c r="CK8" i="475"/>
  <c r="CJ8" i="475"/>
  <c r="CI8" i="475"/>
  <c r="CH8" i="475"/>
  <c r="CG8" i="475"/>
  <c r="CF8" i="475"/>
  <c r="CE8" i="475"/>
  <c r="CD8" i="475"/>
  <c r="CC8" i="475"/>
  <c r="CB8" i="475"/>
  <c r="CA8" i="475"/>
  <c r="BZ8" i="475"/>
  <c r="CM7" i="475"/>
  <c r="CL7" i="475"/>
  <c r="CK7" i="475"/>
  <c r="CJ7" i="475"/>
  <c r="CI7" i="475"/>
  <c r="CH7" i="475"/>
  <c r="CG7" i="475"/>
  <c r="CF7" i="475"/>
  <c r="CE7" i="475"/>
  <c r="CD7" i="475"/>
  <c r="CC7" i="475"/>
  <c r="CB7" i="475"/>
  <c r="CA7" i="475"/>
  <c r="BZ7" i="475"/>
  <c r="CM6" i="475"/>
  <c r="CL6" i="475"/>
  <c r="CK6" i="475"/>
  <c r="CJ6" i="475"/>
  <c r="CI6" i="475"/>
  <c r="CH6" i="475"/>
  <c r="CG6" i="475"/>
  <c r="CF6" i="475"/>
  <c r="CE6" i="475"/>
  <c r="CD6" i="475"/>
  <c r="CC6" i="475"/>
  <c r="CB6" i="475"/>
  <c r="CA6" i="475"/>
  <c r="BZ6" i="475"/>
  <c r="CM5" i="475"/>
  <c r="CL5" i="475"/>
  <c r="CK5" i="475"/>
  <c r="CJ5" i="475"/>
  <c r="CI5" i="475"/>
  <c r="CH5" i="475"/>
  <c r="CG5" i="475"/>
  <c r="CF5" i="475"/>
  <c r="CE5" i="475"/>
  <c r="CD5" i="475"/>
  <c r="CC5" i="475"/>
  <c r="CB5" i="475"/>
  <c r="CA5" i="475"/>
  <c r="BZ5" i="475"/>
  <c r="CM4" i="475"/>
  <c r="CL4" i="475"/>
  <c r="CK4" i="475"/>
  <c r="CJ4" i="475"/>
  <c r="CI4" i="475"/>
  <c r="CH4" i="475"/>
  <c r="CG4" i="475"/>
  <c r="CF4" i="475"/>
  <c r="CE4" i="475"/>
  <c r="CD4" i="475"/>
  <c r="CC4" i="475"/>
  <c r="CB4" i="475"/>
  <c r="CA4" i="475"/>
  <c r="BZ4" i="475"/>
  <c r="CM3" i="475"/>
  <c r="CL3" i="475"/>
  <c r="CK3" i="475"/>
  <c r="CJ3" i="475"/>
  <c r="CI3" i="475"/>
  <c r="CH3" i="475"/>
  <c r="CG3" i="475"/>
  <c r="CF3" i="475"/>
  <c r="CE3" i="475"/>
  <c r="CD3" i="475"/>
  <c r="CC3" i="475"/>
  <c r="CB3" i="475"/>
  <c r="CA3" i="475"/>
  <c r="BZ3" i="475"/>
  <c r="BS5" i="475"/>
  <c r="BR5" i="475"/>
  <c r="AT100" i="474"/>
  <c r="BH100" i="474"/>
  <c r="AS100" i="474"/>
  <c r="AR100" i="474"/>
  <c r="AQ100" i="474"/>
  <c r="AP100" i="474"/>
  <c r="AO100" i="474"/>
  <c r="AN100" i="474"/>
  <c r="AM100" i="474"/>
  <c r="AL100" i="474"/>
  <c r="AK100" i="474"/>
  <c r="AJ100" i="474"/>
  <c r="AI100" i="474"/>
  <c r="AH100" i="474"/>
  <c r="AG100" i="474"/>
  <c r="AF100" i="474"/>
  <c r="AE100" i="474"/>
  <c r="AD100" i="474"/>
  <c r="AC100" i="474"/>
  <c r="AB100" i="474"/>
  <c r="AA100" i="474"/>
  <c r="Z100" i="474"/>
  <c r="Y100" i="474"/>
  <c r="X100" i="474"/>
  <c r="W100" i="474"/>
  <c r="V100" i="474"/>
  <c r="U100" i="474"/>
  <c r="T100" i="474"/>
  <c r="R100" i="474"/>
  <c r="Q100" i="474"/>
  <c r="P100" i="474"/>
  <c r="O100" i="474"/>
  <c r="N100" i="474"/>
  <c r="M100" i="474"/>
  <c r="L100" i="474"/>
  <c r="K100" i="474"/>
  <c r="J100" i="474"/>
  <c r="I100" i="474"/>
  <c r="H100" i="474"/>
  <c r="G100" i="474"/>
  <c r="F100" i="474"/>
  <c r="E100" i="474"/>
  <c r="D100" i="474"/>
  <c r="C100" i="474"/>
  <c r="B100" i="474"/>
  <c r="A100" i="474"/>
  <c r="W36" i="474"/>
  <c r="AW28" i="474"/>
  <c r="AV28" i="474"/>
  <c r="AU28" i="474"/>
  <c r="AX28" i="474"/>
  <c r="AY28" i="474"/>
  <c r="AW27" i="474"/>
  <c r="AV27" i="474"/>
  <c r="AU27" i="474"/>
  <c r="AW26" i="474"/>
  <c r="AV26" i="474"/>
  <c r="AU26" i="474"/>
  <c r="AX26" i="474"/>
  <c r="BE25" i="474"/>
  <c r="BD25" i="474"/>
  <c r="BC25" i="474"/>
  <c r="AW25" i="474"/>
  <c r="AU25" i="474"/>
  <c r="AT25" i="474"/>
  <c r="AS25" i="474"/>
  <c r="AV25" i="474"/>
  <c r="AR25" i="474"/>
  <c r="BE24" i="474"/>
  <c r="BD24" i="474"/>
  <c r="BC24" i="474"/>
  <c r="BF24" i="474"/>
  <c r="AT24" i="474"/>
  <c r="AW24" i="474"/>
  <c r="AS24" i="474"/>
  <c r="AV24" i="474"/>
  <c r="AR24" i="474"/>
  <c r="AU24" i="474"/>
  <c r="AX24" i="474"/>
  <c r="AY24" i="474"/>
  <c r="BE23" i="474"/>
  <c r="BD23" i="474"/>
  <c r="BC23" i="474"/>
  <c r="AU23" i="474"/>
  <c r="AT23" i="474"/>
  <c r="AW23" i="474"/>
  <c r="AS23" i="474"/>
  <c r="AV23" i="474"/>
  <c r="AR23" i="474"/>
  <c r="BE22" i="474"/>
  <c r="BD22" i="474"/>
  <c r="BC22" i="474"/>
  <c r="BF22" i="474"/>
  <c r="AU22" i="474"/>
  <c r="AT22" i="474"/>
  <c r="AW22" i="474"/>
  <c r="AS22" i="474"/>
  <c r="AV22" i="474"/>
  <c r="AR22" i="474"/>
  <c r="AW21" i="474"/>
  <c r="AV21" i="474"/>
  <c r="AU21" i="474"/>
  <c r="BG20" i="474"/>
  <c r="AW20" i="474"/>
  <c r="AV20" i="474"/>
  <c r="AU20" i="474"/>
  <c r="AW19" i="474"/>
  <c r="AV19" i="474"/>
  <c r="AU19" i="474"/>
  <c r="AX19" i="474"/>
  <c r="AW18" i="474"/>
  <c r="AV18" i="474"/>
  <c r="AU18" i="474"/>
  <c r="AW17" i="474"/>
  <c r="AV17" i="474"/>
  <c r="AU17" i="474"/>
  <c r="AW16" i="474"/>
  <c r="AV16" i="474"/>
  <c r="AU16" i="474"/>
  <c r="AW15" i="474"/>
  <c r="AV15" i="474"/>
  <c r="AU15" i="474"/>
  <c r="CM10" i="474"/>
  <c r="CL10" i="474"/>
  <c r="CK10" i="474"/>
  <c r="CJ10" i="474"/>
  <c r="CI10" i="474"/>
  <c r="CH10" i="474"/>
  <c r="CG10" i="474"/>
  <c r="CF10" i="474"/>
  <c r="CE10" i="474"/>
  <c r="CD10" i="474"/>
  <c r="CC10" i="474"/>
  <c r="CB10" i="474"/>
  <c r="CA10" i="474"/>
  <c r="BZ10" i="474"/>
  <c r="CM9" i="474"/>
  <c r="CL9" i="474"/>
  <c r="CK9" i="474"/>
  <c r="CJ9" i="474"/>
  <c r="CI9" i="474"/>
  <c r="CH9" i="474"/>
  <c r="CG9" i="474"/>
  <c r="CF9" i="474"/>
  <c r="CE9" i="474"/>
  <c r="CD9" i="474"/>
  <c r="CC9" i="474"/>
  <c r="CB9" i="474"/>
  <c r="CA9" i="474"/>
  <c r="BZ9" i="474"/>
  <c r="CM8" i="474"/>
  <c r="CL8" i="474"/>
  <c r="CK8" i="474"/>
  <c r="CJ8" i="474"/>
  <c r="CI8" i="474"/>
  <c r="CH8" i="474"/>
  <c r="CG8" i="474"/>
  <c r="CF8" i="474"/>
  <c r="CE8" i="474"/>
  <c r="CD8" i="474"/>
  <c r="CC8" i="474"/>
  <c r="CB8" i="474"/>
  <c r="CA8" i="474"/>
  <c r="BZ8" i="474"/>
  <c r="CM7" i="474"/>
  <c r="CL7" i="474"/>
  <c r="CK7" i="474"/>
  <c r="CJ7" i="474"/>
  <c r="CI7" i="474"/>
  <c r="CH7" i="474"/>
  <c r="CG7" i="474"/>
  <c r="CF7" i="474"/>
  <c r="CE7" i="474"/>
  <c r="CD7" i="474"/>
  <c r="CC7" i="474"/>
  <c r="CB7" i="474"/>
  <c r="CA7" i="474"/>
  <c r="BZ7" i="474"/>
  <c r="CM6" i="474"/>
  <c r="CL6" i="474"/>
  <c r="CK6" i="474"/>
  <c r="CJ6" i="474"/>
  <c r="CI6" i="474"/>
  <c r="CH6" i="474"/>
  <c r="CG6" i="474"/>
  <c r="CF6" i="474"/>
  <c r="CE6" i="474"/>
  <c r="CD6" i="474"/>
  <c r="CC6" i="474"/>
  <c r="CB6" i="474"/>
  <c r="CA6" i="474"/>
  <c r="BZ6" i="474"/>
  <c r="CM5" i="474"/>
  <c r="CL5" i="474"/>
  <c r="CK5" i="474"/>
  <c r="CJ5" i="474"/>
  <c r="CI5" i="474"/>
  <c r="CH5" i="474"/>
  <c r="CG5" i="474"/>
  <c r="CF5" i="474"/>
  <c r="CE5" i="474"/>
  <c r="CD5" i="474"/>
  <c r="CC5" i="474"/>
  <c r="CB5" i="474"/>
  <c r="CA5" i="474"/>
  <c r="BZ5" i="474"/>
  <c r="CM4" i="474"/>
  <c r="CL4" i="474"/>
  <c r="CK4" i="474"/>
  <c r="CJ4" i="474"/>
  <c r="CI4" i="474"/>
  <c r="CH4" i="474"/>
  <c r="CG4" i="474"/>
  <c r="CF4" i="474"/>
  <c r="CE4" i="474"/>
  <c r="CD4" i="474"/>
  <c r="CC4" i="474"/>
  <c r="CB4" i="474"/>
  <c r="CA4" i="474"/>
  <c r="BZ4" i="474"/>
  <c r="CM3" i="474"/>
  <c r="CL3" i="474"/>
  <c r="CK3" i="474"/>
  <c r="CJ3" i="474"/>
  <c r="CI3" i="474"/>
  <c r="CH3" i="474"/>
  <c r="CG3" i="474"/>
  <c r="CF3" i="474"/>
  <c r="CE3" i="474"/>
  <c r="CD3" i="474"/>
  <c r="CC3" i="474"/>
  <c r="CB3" i="474"/>
  <c r="CA3" i="474"/>
  <c r="BZ3" i="474"/>
  <c r="BS5" i="474"/>
  <c r="BR5" i="474"/>
  <c r="AT100" i="473"/>
  <c r="BH100" i="473"/>
  <c r="AS100" i="473"/>
  <c r="AR100" i="473"/>
  <c r="AQ100" i="473"/>
  <c r="AP100" i="473"/>
  <c r="AO100" i="473"/>
  <c r="AN100" i="473"/>
  <c r="AM100" i="473"/>
  <c r="AL100" i="473"/>
  <c r="AK100" i="473"/>
  <c r="AJ100" i="473"/>
  <c r="AI100" i="473"/>
  <c r="AH100" i="473"/>
  <c r="AG100" i="473"/>
  <c r="AF100" i="473"/>
  <c r="AE100" i="473"/>
  <c r="AD100" i="473"/>
  <c r="AC100" i="473"/>
  <c r="AB100" i="473"/>
  <c r="AA100" i="473"/>
  <c r="Z100" i="473"/>
  <c r="Y100" i="473"/>
  <c r="X100" i="473"/>
  <c r="W100" i="473"/>
  <c r="BB100" i="473"/>
  <c r="V100" i="473"/>
  <c r="U100" i="473"/>
  <c r="T100" i="473"/>
  <c r="R100" i="473"/>
  <c r="Q100" i="473"/>
  <c r="P100" i="473"/>
  <c r="O100" i="473"/>
  <c r="N100" i="473"/>
  <c r="M100" i="473"/>
  <c r="L100" i="473"/>
  <c r="K100" i="473"/>
  <c r="J100" i="473"/>
  <c r="I100" i="473"/>
  <c r="H100" i="473"/>
  <c r="G100" i="473"/>
  <c r="F100" i="473"/>
  <c r="E100" i="473"/>
  <c r="D100" i="473"/>
  <c r="C100" i="473"/>
  <c r="B100" i="473"/>
  <c r="A100" i="473"/>
  <c r="W36" i="473"/>
  <c r="BF28" i="473"/>
  <c r="BG28" i="473"/>
  <c r="AW28" i="473"/>
  <c r="AV28" i="473"/>
  <c r="AU28" i="473"/>
  <c r="AW27" i="473"/>
  <c r="AV27" i="473"/>
  <c r="AU27" i="473"/>
  <c r="AX27" i="473"/>
  <c r="BG26" i="473"/>
  <c r="AW26" i="473"/>
  <c r="AV26" i="473"/>
  <c r="AU26" i="473"/>
  <c r="BE25" i="473"/>
  <c r="BD25" i="473"/>
  <c r="BC25" i="473"/>
  <c r="AT25" i="473"/>
  <c r="AW25" i="473"/>
  <c r="AS25" i="473"/>
  <c r="AV25" i="473"/>
  <c r="AR25" i="473"/>
  <c r="AU25" i="473"/>
  <c r="BE24" i="473"/>
  <c r="BD24" i="473"/>
  <c r="BC24" i="473"/>
  <c r="BG24" i="473"/>
  <c r="AT24" i="473"/>
  <c r="AW24" i="473"/>
  <c r="AS24" i="473"/>
  <c r="AV24" i="473"/>
  <c r="AR24" i="473"/>
  <c r="AU24" i="473"/>
  <c r="AX24" i="473"/>
  <c r="BA24" i="473"/>
  <c r="BE23" i="473"/>
  <c r="BF23" i="473"/>
  <c r="BD23" i="473"/>
  <c r="BC23" i="473"/>
  <c r="AT23" i="473"/>
  <c r="AW23" i="473"/>
  <c r="AS23" i="473"/>
  <c r="AV23" i="473"/>
  <c r="AR23" i="473"/>
  <c r="AU23" i="473"/>
  <c r="BE22" i="473"/>
  <c r="BD22" i="473"/>
  <c r="BC22" i="473"/>
  <c r="BG22" i="473"/>
  <c r="AT22" i="473"/>
  <c r="AW22" i="473"/>
  <c r="AS22" i="473"/>
  <c r="AV22" i="473"/>
  <c r="AR22" i="473"/>
  <c r="AU22" i="473"/>
  <c r="BF21" i="473"/>
  <c r="AW21" i="473"/>
  <c r="AV21" i="473"/>
  <c r="AU21" i="473"/>
  <c r="BG20" i="473"/>
  <c r="AW20" i="473"/>
  <c r="AV20" i="473"/>
  <c r="AU20" i="473"/>
  <c r="BG19" i="473"/>
  <c r="AW19" i="473"/>
  <c r="AV19" i="473"/>
  <c r="AU19" i="473"/>
  <c r="BF18" i="473"/>
  <c r="AW18" i="473"/>
  <c r="AX18" i="473"/>
  <c r="AV18" i="473"/>
  <c r="AU18" i="473"/>
  <c r="AW17" i="473"/>
  <c r="AV17" i="473"/>
  <c r="AU17" i="473"/>
  <c r="AW16" i="473"/>
  <c r="AV16" i="473"/>
  <c r="AU16" i="473"/>
  <c r="AW15" i="473"/>
  <c r="AV15" i="473"/>
  <c r="AU15" i="473"/>
  <c r="CM10" i="473"/>
  <c r="CL10" i="473"/>
  <c r="CK10" i="473"/>
  <c r="CJ10" i="473"/>
  <c r="CI10" i="473"/>
  <c r="CH10" i="473"/>
  <c r="CG10" i="473"/>
  <c r="CF10" i="473"/>
  <c r="CE10" i="473"/>
  <c r="CD10" i="473"/>
  <c r="CC10" i="473"/>
  <c r="CB10" i="473"/>
  <c r="CA10" i="473"/>
  <c r="BZ10" i="473"/>
  <c r="CM9" i="473"/>
  <c r="CL9" i="473"/>
  <c r="CK9" i="473"/>
  <c r="CJ9" i="473"/>
  <c r="CI9" i="473"/>
  <c r="CH9" i="473"/>
  <c r="CG9" i="473"/>
  <c r="CF9" i="473"/>
  <c r="CE9" i="473"/>
  <c r="CD9" i="473"/>
  <c r="CC9" i="473"/>
  <c r="CB9" i="473"/>
  <c r="CA9" i="473"/>
  <c r="BZ9" i="473"/>
  <c r="CM8" i="473"/>
  <c r="CL8" i="473"/>
  <c r="CK8" i="473"/>
  <c r="CJ8" i="473"/>
  <c r="CI8" i="473"/>
  <c r="CH8" i="473"/>
  <c r="CG8" i="473"/>
  <c r="CF8" i="473"/>
  <c r="CE8" i="473"/>
  <c r="CD8" i="473"/>
  <c r="CC8" i="473"/>
  <c r="CB8" i="473"/>
  <c r="CA8" i="473"/>
  <c r="BZ8" i="473"/>
  <c r="CM7" i="473"/>
  <c r="CL7" i="473"/>
  <c r="CK7" i="473"/>
  <c r="CJ7" i="473"/>
  <c r="CI7" i="473"/>
  <c r="CH7" i="473"/>
  <c r="CG7" i="473"/>
  <c r="CF7" i="473"/>
  <c r="CE7" i="473"/>
  <c r="CD7" i="473"/>
  <c r="CC7" i="473"/>
  <c r="CB7" i="473"/>
  <c r="CA7" i="473"/>
  <c r="BZ7" i="473"/>
  <c r="CM6" i="473"/>
  <c r="CL6" i="473"/>
  <c r="CK6" i="473"/>
  <c r="CJ6" i="473"/>
  <c r="CI6" i="473"/>
  <c r="CH6" i="473"/>
  <c r="CG6" i="473"/>
  <c r="CF6" i="473"/>
  <c r="CE6" i="473"/>
  <c r="CD6" i="473"/>
  <c r="CC6" i="473"/>
  <c r="CB6" i="473"/>
  <c r="CA6" i="473"/>
  <c r="BZ6" i="473"/>
  <c r="CM5" i="473"/>
  <c r="CL5" i="473"/>
  <c r="CK5" i="473"/>
  <c r="CJ5" i="473"/>
  <c r="CI5" i="473"/>
  <c r="CH5" i="473"/>
  <c r="CG5" i="473"/>
  <c r="CF5" i="473"/>
  <c r="CE5" i="473"/>
  <c r="CD5" i="473"/>
  <c r="CC5" i="473"/>
  <c r="CB5" i="473"/>
  <c r="CA5" i="473"/>
  <c r="BZ5" i="473"/>
  <c r="CM4" i="473"/>
  <c r="CL4" i="473"/>
  <c r="CK4" i="473"/>
  <c r="CJ4" i="473"/>
  <c r="CI4" i="473"/>
  <c r="CH4" i="473"/>
  <c r="CG4" i="473"/>
  <c r="CF4" i="473"/>
  <c r="CE4" i="473"/>
  <c r="CD4" i="473"/>
  <c r="CC4" i="473"/>
  <c r="CB4" i="473"/>
  <c r="CA4" i="473"/>
  <c r="BZ4" i="473"/>
  <c r="CM3" i="473"/>
  <c r="CL3" i="473"/>
  <c r="CK3" i="473"/>
  <c r="CJ3" i="473"/>
  <c r="CI3" i="473"/>
  <c r="CH3" i="473"/>
  <c r="CG3" i="473"/>
  <c r="CF3" i="473"/>
  <c r="CE3" i="473"/>
  <c r="CD3" i="473"/>
  <c r="CC3" i="473"/>
  <c r="CB3" i="473"/>
  <c r="CA3" i="473"/>
  <c r="BZ3" i="473"/>
  <c r="BS5" i="473"/>
  <c r="BR5" i="473"/>
  <c r="BF17" i="489"/>
  <c r="BG21" i="490"/>
  <c r="BG22" i="490"/>
  <c r="BE100" i="490"/>
  <c r="BF25" i="489"/>
  <c r="BF25" i="490"/>
  <c r="BG18" i="491"/>
  <c r="BD100" i="481"/>
  <c r="BG17" i="481"/>
  <c r="BG23" i="481"/>
  <c r="BG25" i="481"/>
  <c r="BG19" i="482"/>
  <c r="BG28" i="482"/>
  <c r="BI28" i="482"/>
  <c r="V28" i="482"/>
  <c r="BG17" i="484"/>
  <c r="BF26" i="486"/>
  <c r="BG26" i="486"/>
  <c r="BF23" i="481"/>
  <c r="BF25" i="481"/>
  <c r="BF22" i="483"/>
  <c r="BF24" i="483"/>
  <c r="BF17" i="484"/>
  <c r="BF25" i="484"/>
  <c r="BF17" i="485"/>
  <c r="BG24" i="485"/>
  <c r="BF19" i="487"/>
  <c r="BG22" i="484"/>
  <c r="BF25" i="485"/>
  <c r="BF25" i="486"/>
  <c r="BG25" i="486"/>
  <c r="BH25" i="486"/>
  <c r="BM2" i="486"/>
  <c r="AW100" i="487"/>
  <c r="AY100" i="487"/>
  <c r="BF18" i="486"/>
  <c r="BF20" i="486"/>
  <c r="BF24" i="486"/>
  <c r="BG17" i="487"/>
  <c r="BG26" i="487"/>
  <c r="BH26" i="487"/>
  <c r="BN2" i="487"/>
  <c r="S36" i="448"/>
  <c r="BF22" i="487"/>
  <c r="BF23" i="486"/>
  <c r="BF25" i="487"/>
  <c r="BG26" i="488"/>
  <c r="BI26" i="488"/>
  <c r="V26" i="488"/>
  <c r="AY23" i="479"/>
  <c r="BF24" i="477"/>
  <c r="BF26" i="477"/>
  <c r="BH26" i="477"/>
  <c r="BN2" i="477"/>
  <c r="S26" i="448"/>
  <c r="BG15" i="478"/>
  <c r="BF25" i="478"/>
  <c r="BI25" i="478"/>
  <c r="V25" i="478"/>
  <c r="AX26" i="478"/>
  <c r="BA26" i="478"/>
  <c r="BC100" i="479"/>
  <c r="BG100" i="479"/>
  <c r="AX24" i="479"/>
  <c r="BG27" i="479"/>
  <c r="BH27" i="479"/>
  <c r="BO2" i="479"/>
  <c r="T28" i="448"/>
  <c r="BD100" i="479"/>
  <c r="BE100" i="479"/>
  <c r="BG28" i="480"/>
  <c r="AX24" i="475"/>
  <c r="AW100" i="475"/>
  <c r="BA100" i="475"/>
  <c r="BE100" i="475"/>
  <c r="BG16" i="476"/>
  <c r="BG22" i="476"/>
  <c r="BG17" i="474"/>
  <c r="BG19" i="474"/>
  <c r="BD100" i="473"/>
  <c r="I12" i="448"/>
  <c r="I11" i="448"/>
  <c r="BB29" i="472"/>
  <c r="BB28" i="472"/>
  <c r="BB27" i="472"/>
  <c r="BB26" i="472"/>
  <c r="BB20" i="472"/>
  <c r="BB19" i="472"/>
  <c r="BB18" i="472"/>
  <c r="BB17" i="472"/>
  <c r="BB16" i="472"/>
  <c r="BB15" i="472"/>
  <c r="BB14" i="472"/>
  <c r="BB13" i="472"/>
  <c r="BB12" i="472"/>
  <c r="BB11" i="472"/>
  <c r="BB10" i="472"/>
  <c r="D23" i="452"/>
  <c r="D24" i="452"/>
  <c r="D25" i="452"/>
  <c r="D26" i="452"/>
  <c r="D27" i="452"/>
  <c r="D28" i="452"/>
  <c r="D29" i="452"/>
  <c r="D30" i="452"/>
  <c r="D31" i="452"/>
  <c r="D32" i="452"/>
  <c r="D33" i="452"/>
  <c r="D34" i="452"/>
  <c r="Y93" i="448"/>
  <c r="Y41" i="448"/>
  <c r="Y53" i="448" s="1"/>
  <c r="D186" i="452"/>
  <c r="D187" i="452"/>
  <c r="D188" i="452"/>
  <c r="D189" i="452"/>
  <c r="D190" i="452"/>
  <c r="D191" i="452"/>
  <c r="D192" i="452"/>
  <c r="D193" i="452"/>
  <c r="D194" i="452"/>
  <c r="D195" i="452"/>
  <c r="D196" i="452"/>
  <c r="D197" i="452"/>
  <c r="D198" i="452"/>
  <c r="X198" i="452"/>
  <c r="U17" i="452"/>
  <c r="X74" i="448"/>
  <c r="D185" i="452"/>
  <c r="X185" i="452"/>
  <c r="U4" i="452"/>
  <c r="X61" i="448"/>
  <c r="D168" i="452"/>
  <c r="D169" i="452"/>
  <c r="X169" i="452"/>
  <c r="T6" i="452"/>
  <c r="W63" i="448"/>
  <c r="D170" i="452"/>
  <c r="D171" i="452"/>
  <c r="D172" i="452"/>
  <c r="D173" i="452"/>
  <c r="D174" i="452"/>
  <c r="X174" i="452"/>
  <c r="T11" i="452"/>
  <c r="W68" i="448"/>
  <c r="D175" i="452"/>
  <c r="X175" i="452"/>
  <c r="T12" i="452"/>
  <c r="W69" i="448"/>
  <c r="D176" i="452"/>
  <c r="D177" i="452"/>
  <c r="X177" i="452"/>
  <c r="T14" i="452"/>
  <c r="W71" i="448"/>
  <c r="D178" i="452"/>
  <c r="D179" i="452"/>
  <c r="D180" i="452"/>
  <c r="D167" i="452"/>
  <c r="D150" i="452"/>
  <c r="D151" i="452"/>
  <c r="D152" i="452"/>
  <c r="D153" i="452"/>
  <c r="X153" i="452"/>
  <c r="S8" i="452"/>
  <c r="V65" i="448"/>
  <c r="D154" i="452"/>
  <c r="D155" i="452"/>
  <c r="D156" i="452"/>
  <c r="D157" i="452"/>
  <c r="D158" i="452"/>
  <c r="D159" i="452"/>
  <c r="D160" i="452"/>
  <c r="D161" i="452"/>
  <c r="D162" i="452"/>
  <c r="D149" i="452"/>
  <c r="D132" i="452"/>
  <c r="D133" i="452"/>
  <c r="D134" i="452"/>
  <c r="D135" i="452"/>
  <c r="D136" i="452"/>
  <c r="D137" i="452"/>
  <c r="D138" i="452"/>
  <c r="D139" i="452"/>
  <c r="D140" i="452"/>
  <c r="D141" i="452"/>
  <c r="D142" i="452"/>
  <c r="D143" i="452"/>
  <c r="D144" i="452"/>
  <c r="D131" i="452"/>
  <c r="X131" i="452"/>
  <c r="Q4" i="452"/>
  <c r="D114" i="452"/>
  <c r="D115" i="452"/>
  <c r="D116" i="452"/>
  <c r="X116" i="452"/>
  <c r="O7" i="452"/>
  <c r="R64" i="448"/>
  <c r="D117" i="452"/>
  <c r="D118" i="452"/>
  <c r="D119" i="452"/>
  <c r="D120" i="452"/>
  <c r="D121" i="452"/>
  <c r="D122" i="452"/>
  <c r="D123" i="452"/>
  <c r="D124" i="452"/>
  <c r="X124" i="452"/>
  <c r="O15" i="452"/>
  <c r="R72" i="448"/>
  <c r="D125" i="452"/>
  <c r="D126" i="452"/>
  <c r="D113" i="452"/>
  <c r="X102" i="452"/>
  <c r="M11" i="452"/>
  <c r="P68" i="448"/>
  <c r="X104" i="452"/>
  <c r="M13" i="452"/>
  <c r="P70" i="448"/>
  <c r="D95" i="452"/>
  <c r="X95" i="452"/>
  <c r="M4" i="452"/>
  <c r="P61" i="448"/>
  <c r="D77" i="452"/>
  <c r="D78" i="452"/>
  <c r="D79" i="452"/>
  <c r="D80" i="452"/>
  <c r="D81" i="452"/>
  <c r="D82" i="452"/>
  <c r="D83" i="452"/>
  <c r="D84" i="452"/>
  <c r="D85" i="452"/>
  <c r="D86" i="452"/>
  <c r="D87" i="452"/>
  <c r="D88" i="452"/>
  <c r="D89" i="452"/>
  <c r="D90" i="452"/>
  <c r="D60" i="452"/>
  <c r="D61" i="452"/>
  <c r="D62" i="452"/>
  <c r="D63" i="452"/>
  <c r="D64" i="452"/>
  <c r="D65" i="452"/>
  <c r="D66" i="452"/>
  <c r="D67" i="452"/>
  <c r="D68" i="452"/>
  <c r="D69" i="452"/>
  <c r="D70" i="452"/>
  <c r="D71" i="452"/>
  <c r="D72" i="452"/>
  <c r="D59" i="452"/>
  <c r="D35" i="452"/>
  <c r="D36" i="452"/>
  <c r="D42" i="452"/>
  <c r="D43" i="452"/>
  <c r="D44" i="452"/>
  <c r="D45" i="452"/>
  <c r="D46" i="452"/>
  <c r="D47" i="452"/>
  <c r="D48" i="452"/>
  <c r="D49" i="452"/>
  <c r="D50" i="452"/>
  <c r="D51" i="452"/>
  <c r="D52" i="452"/>
  <c r="D53" i="452"/>
  <c r="D54" i="452"/>
  <c r="D41" i="452"/>
  <c r="Q21" i="72"/>
  <c r="Q15" i="72"/>
  <c r="Q14" i="72"/>
  <c r="Q13" i="72"/>
  <c r="Q12" i="72"/>
  <c r="Q11" i="72"/>
  <c r="Q10" i="72"/>
  <c r="Q9" i="72"/>
  <c r="Q8" i="72"/>
  <c r="BT2" i="449"/>
  <c r="BR5" i="449"/>
  <c r="BS5" i="449"/>
  <c r="T60" i="448"/>
  <c r="B128" i="452"/>
  <c r="AU27" i="449"/>
  <c r="AX27" i="449"/>
  <c r="AY27" i="449"/>
  <c r="AV27" i="449"/>
  <c r="AW27" i="449"/>
  <c r="AU28" i="449"/>
  <c r="AX28" i="449"/>
  <c r="AV28" i="449"/>
  <c r="AW28" i="449"/>
  <c r="AW26" i="449"/>
  <c r="AV26" i="449"/>
  <c r="AU26" i="449"/>
  <c r="AX26" i="449"/>
  <c r="AY26" i="449"/>
  <c r="AR23" i="449"/>
  <c r="AU23" i="449"/>
  <c r="AS23" i="449"/>
  <c r="AV23" i="449"/>
  <c r="AT23" i="449"/>
  <c r="AW23" i="449"/>
  <c r="AR24" i="449"/>
  <c r="AU24" i="449"/>
  <c r="AX24" i="449"/>
  <c r="AS24" i="449"/>
  <c r="AV24" i="449"/>
  <c r="AT24" i="449"/>
  <c r="AW24" i="449"/>
  <c r="AR25" i="449"/>
  <c r="AU25" i="449"/>
  <c r="AS25" i="449"/>
  <c r="AV25" i="449"/>
  <c r="AT25" i="449"/>
  <c r="AW25" i="449"/>
  <c r="AT22" i="449"/>
  <c r="AW22" i="449"/>
  <c r="AS22" i="449"/>
  <c r="AV22" i="449"/>
  <c r="AR22" i="449"/>
  <c r="AU22" i="449"/>
  <c r="AX22" i="449"/>
  <c r="AU16" i="449"/>
  <c r="AV16" i="449"/>
  <c r="AW16" i="449"/>
  <c r="AU17" i="449"/>
  <c r="AV17" i="449"/>
  <c r="AW17" i="449"/>
  <c r="AU18" i="449"/>
  <c r="AX18" i="449"/>
  <c r="BA18" i="449"/>
  <c r="AV18" i="449"/>
  <c r="AW18" i="449"/>
  <c r="AU19" i="449"/>
  <c r="AV19" i="449"/>
  <c r="AW19" i="449"/>
  <c r="AU20" i="449"/>
  <c r="AV20" i="449"/>
  <c r="AW20" i="449"/>
  <c r="AU21" i="449"/>
  <c r="AV21" i="449"/>
  <c r="AW21" i="449"/>
  <c r="AW15" i="449"/>
  <c r="AV15" i="449"/>
  <c r="AU15" i="449"/>
  <c r="B182" i="452"/>
  <c r="B164" i="452"/>
  <c r="B146" i="452"/>
  <c r="B110" i="452"/>
  <c r="B20" i="452"/>
  <c r="B38" i="452"/>
  <c r="B56" i="452"/>
  <c r="B74" i="452"/>
  <c r="B92" i="452"/>
  <c r="X60" i="448"/>
  <c r="W60" i="448"/>
  <c r="V60" i="448"/>
  <c r="R60" i="448"/>
  <c r="P60" i="448"/>
  <c r="N60" i="448"/>
  <c r="L60" i="448"/>
  <c r="J60" i="448"/>
  <c r="H60" i="448"/>
  <c r="E155" i="448"/>
  <c r="CK6" i="449"/>
  <c r="CJ6" i="449"/>
  <c r="CI6" i="449"/>
  <c r="CH6" i="449"/>
  <c r="CG6" i="449"/>
  <c r="CF6" i="449"/>
  <c r="CE6" i="449"/>
  <c r="CD6" i="449"/>
  <c r="CC6" i="449"/>
  <c r="CB6" i="449"/>
  <c r="CA6" i="449"/>
  <c r="BZ6" i="449"/>
  <c r="CM5" i="449"/>
  <c r="CL5" i="449"/>
  <c r="CK5" i="449"/>
  <c r="CJ5" i="449"/>
  <c r="CI5" i="449"/>
  <c r="CH5" i="449"/>
  <c r="CG5" i="449"/>
  <c r="CF5" i="449"/>
  <c r="CE5" i="449"/>
  <c r="CD5" i="449"/>
  <c r="CC5" i="449"/>
  <c r="CB5" i="449"/>
  <c r="CA5" i="449"/>
  <c r="BZ5" i="449"/>
  <c r="CM4" i="449"/>
  <c r="CL4" i="449"/>
  <c r="CK4" i="449"/>
  <c r="CJ4" i="449"/>
  <c r="CI4" i="449"/>
  <c r="CH4" i="449"/>
  <c r="CG4" i="449"/>
  <c r="CF4" i="449"/>
  <c r="CE4" i="449"/>
  <c r="CD4" i="449"/>
  <c r="CC4" i="449"/>
  <c r="CB4" i="449"/>
  <c r="CA4" i="449"/>
  <c r="BZ4" i="449"/>
  <c r="CL6" i="449"/>
  <c r="CM6" i="449"/>
  <c r="BZ7" i="449"/>
  <c r="CA7" i="449"/>
  <c r="CB7" i="449"/>
  <c r="CC7" i="449"/>
  <c r="CD7" i="449"/>
  <c r="CE7" i="449"/>
  <c r="CF7" i="449"/>
  <c r="CG7" i="449"/>
  <c r="CH7" i="449"/>
  <c r="CI7" i="449"/>
  <c r="CJ7" i="449"/>
  <c r="CK7" i="449"/>
  <c r="CL7" i="449"/>
  <c r="CM7" i="449"/>
  <c r="BZ8" i="449"/>
  <c r="CA8" i="449"/>
  <c r="CB8" i="449"/>
  <c r="CC8" i="449"/>
  <c r="CD8" i="449"/>
  <c r="CE8" i="449"/>
  <c r="CF8" i="449"/>
  <c r="CG8" i="449"/>
  <c r="CH8" i="449"/>
  <c r="CI8" i="449"/>
  <c r="CJ8" i="449"/>
  <c r="CK8" i="449"/>
  <c r="CL8" i="449"/>
  <c r="CM8" i="449"/>
  <c r="BZ9" i="449"/>
  <c r="CA9" i="449"/>
  <c r="CB9" i="449"/>
  <c r="CC9" i="449"/>
  <c r="CD9" i="449"/>
  <c r="CE9" i="449"/>
  <c r="CF9" i="449"/>
  <c r="CG9" i="449"/>
  <c r="CH9" i="449"/>
  <c r="CI9" i="449"/>
  <c r="CJ9" i="449"/>
  <c r="CK9" i="449"/>
  <c r="CL9" i="449"/>
  <c r="CM9" i="449"/>
  <c r="BZ10" i="449"/>
  <c r="CA10" i="449"/>
  <c r="CB10" i="449"/>
  <c r="CC10" i="449"/>
  <c r="CD10" i="449"/>
  <c r="CE10" i="449"/>
  <c r="CF10" i="449"/>
  <c r="CG10" i="449"/>
  <c r="CH10" i="449"/>
  <c r="CI10" i="449"/>
  <c r="CJ10" i="449"/>
  <c r="CK10" i="449"/>
  <c r="CL10" i="449"/>
  <c r="CM10" i="449"/>
  <c r="CM3" i="449"/>
  <c r="CL3" i="449"/>
  <c r="CK3" i="449"/>
  <c r="CJ3" i="449"/>
  <c r="CI3" i="449"/>
  <c r="CH3" i="449"/>
  <c r="CG3" i="449"/>
  <c r="CF3" i="449"/>
  <c r="CE3" i="449"/>
  <c r="CD3" i="449"/>
  <c r="CC3" i="449"/>
  <c r="CB3" i="449"/>
  <c r="CA3" i="449"/>
  <c r="BZ3" i="449"/>
  <c r="BC22" i="449"/>
  <c r="BD22" i="449"/>
  <c r="BE22" i="449"/>
  <c r="BC23" i="449"/>
  <c r="BF23" i="449"/>
  <c r="BD23" i="449"/>
  <c r="BE23" i="449"/>
  <c r="BC24" i="449"/>
  <c r="BF24" i="449"/>
  <c r="BD24" i="449"/>
  <c r="BE24" i="449"/>
  <c r="BC25" i="449"/>
  <c r="BD25" i="449"/>
  <c r="BE25" i="449"/>
  <c r="BF28" i="449"/>
  <c r="AT100" i="449"/>
  <c r="BH100" i="449"/>
  <c r="AS100" i="449"/>
  <c r="AR100" i="449"/>
  <c r="AQ100" i="449"/>
  <c r="AP100" i="449"/>
  <c r="AO100" i="449"/>
  <c r="AN100" i="449"/>
  <c r="AM100" i="449"/>
  <c r="AL100" i="449"/>
  <c r="AK100" i="449"/>
  <c r="AJ100" i="449"/>
  <c r="AI100" i="449"/>
  <c r="AH100" i="449"/>
  <c r="AG100" i="449"/>
  <c r="AF100" i="449"/>
  <c r="AE100" i="449"/>
  <c r="AD100" i="449"/>
  <c r="AC100" i="449"/>
  <c r="AB100" i="449"/>
  <c r="AA100" i="449"/>
  <c r="Z100" i="449"/>
  <c r="Y100" i="449"/>
  <c r="X100" i="449"/>
  <c r="W100" i="449"/>
  <c r="V100" i="449"/>
  <c r="U100" i="449"/>
  <c r="T100" i="449"/>
  <c r="R100" i="449"/>
  <c r="Q100" i="449"/>
  <c r="P100" i="449"/>
  <c r="O100" i="449"/>
  <c r="N100" i="449"/>
  <c r="M100" i="449"/>
  <c r="L100" i="449"/>
  <c r="K100" i="449"/>
  <c r="J100" i="449"/>
  <c r="I100" i="449"/>
  <c r="H100" i="449"/>
  <c r="G100" i="449"/>
  <c r="F100" i="449"/>
  <c r="E100" i="449"/>
  <c r="D100" i="449"/>
  <c r="C100" i="449"/>
  <c r="B100" i="449"/>
  <c r="A100" i="449"/>
  <c r="Q7" i="72"/>
  <c r="BA24" i="490"/>
  <c r="AY24" i="490"/>
  <c r="BI27" i="489"/>
  <c r="V27" i="489"/>
  <c r="BH25" i="487"/>
  <c r="BM2" i="487"/>
  <c r="BI25" i="487"/>
  <c r="V25" i="487"/>
  <c r="BH23" i="486"/>
  <c r="BK2" i="486"/>
  <c r="BI23" i="486"/>
  <c r="V23" i="486"/>
  <c r="BI25" i="486"/>
  <c r="V25" i="486"/>
  <c r="BI25" i="481"/>
  <c r="V25" i="481"/>
  <c r="BH25" i="481"/>
  <c r="BM2" i="481"/>
  <c r="BA22" i="482"/>
  <c r="AY22" i="482"/>
  <c r="BA23" i="482"/>
  <c r="BI25" i="484"/>
  <c r="V25" i="484"/>
  <c r="BH25" i="484"/>
  <c r="BM2" i="484"/>
  <c r="BI23" i="481"/>
  <c r="V23" i="481"/>
  <c r="BH23" i="481"/>
  <c r="BK2" i="481"/>
  <c r="BA24" i="479"/>
  <c r="AY24" i="479"/>
  <c r="X100" i="452"/>
  <c r="M9" i="452"/>
  <c r="P66" i="448"/>
  <c r="X140" i="452"/>
  <c r="Q13" i="452"/>
  <c r="T70" i="448"/>
  <c r="X167" i="452"/>
  <c r="T4" i="452"/>
  <c r="W61" i="448"/>
  <c r="BG17" i="482"/>
  <c r="BG15" i="475"/>
  <c r="BF20" i="475"/>
  <c r="BH20" i="475"/>
  <c r="BH2" i="475"/>
  <c r="M24" i="448"/>
  <c r="AW100" i="474"/>
  <c r="BG23" i="475"/>
  <c r="BF23" i="475"/>
  <c r="AX25" i="478"/>
  <c r="BA25" i="478"/>
  <c r="BG26" i="481"/>
  <c r="BF26" i="481"/>
  <c r="BF24" i="475"/>
  <c r="BG24" i="475"/>
  <c r="BD100" i="476"/>
  <c r="BA100" i="477"/>
  <c r="AX22" i="478"/>
  <c r="AY22" i="478"/>
  <c r="AW100" i="478"/>
  <c r="BF21" i="475"/>
  <c r="BF16" i="476"/>
  <c r="BH16" i="476"/>
  <c r="BD2" i="476"/>
  <c r="I25" i="448"/>
  <c r="BF28" i="479"/>
  <c r="BG23" i="476"/>
  <c r="BF23" i="476"/>
  <c r="BI23" i="476"/>
  <c r="V23" i="476"/>
  <c r="AY100" i="475"/>
  <c r="BA100" i="476"/>
  <c r="BF100" i="480"/>
  <c r="BF23" i="482"/>
  <c r="BG23" i="482"/>
  <c r="BI23" i="482"/>
  <c r="V23" i="482"/>
  <c r="AY100" i="482"/>
  <c r="BG24" i="477"/>
  <c r="BI24" i="477"/>
  <c r="V24" i="477"/>
  <c r="BG19" i="479"/>
  <c r="BF22" i="479"/>
  <c r="BG27" i="480"/>
  <c r="BG16" i="481"/>
  <c r="AX100" i="482"/>
  <c r="BA24" i="486"/>
  <c r="AY24" i="486"/>
  <c r="BG16" i="477"/>
  <c r="AX23" i="478"/>
  <c r="BE100" i="480"/>
  <c r="AX17" i="480"/>
  <c r="AX25" i="480"/>
  <c r="BA25" i="480"/>
  <c r="BG25" i="483"/>
  <c r="AX100" i="477"/>
  <c r="BF24" i="481"/>
  <c r="BG24" i="482"/>
  <c r="AX15" i="489"/>
  <c r="BF19" i="485"/>
  <c r="BF26" i="485"/>
  <c r="BG28" i="487"/>
  <c r="BH28" i="487"/>
  <c r="BP2" i="487"/>
  <c r="U36" i="448"/>
  <c r="BG24" i="489"/>
  <c r="BF24" i="489"/>
  <c r="BF22" i="490"/>
  <c r="BI22" i="490"/>
  <c r="V22" i="490"/>
  <c r="AX28" i="488"/>
  <c r="BA28" i="488"/>
  <c r="AZ100" i="482"/>
  <c r="AX23" i="485"/>
  <c r="AY23" i="485"/>
  <c r="BF100" i="488"/>
  <c r="BG18" i="482"/>
  <c r="BB100" i="482"/>
  <c r="AW100" i="485"/>
  <c r="BB100" i="486"/>
  <c r="BF15" i="487"/>
  <c r="BI15" i="487"/>
  <c r="V15" i="487"/>
  <c r="BF15" i="488"/>
  <c r="BI15" i="488"/>
  <c r="V15" i="488"/>
  <c r="BB100" i="481"/>
  <c r="AX22" i="483"/>
  <c r="BG24" i="484"/>
  <c r="AX24" i="487"/>
  <c r="BA24" i="487"/>
  <c r="BG19" i="488"/>
  <c r="AY100" i="488"/>
  <c r="BG18" i="489"/>
  <c r="BF18" i="489"/>
  <c r="BG15" i="490"/>
  <c r="BG19" i="491"/>
  <c r="AX23" i="480"/>
  <c r="BA23" i="480"/>
  <c r="AW100" i="484"/>
  <c r="BC100" i="485"/>
  <c r="BE100" i="485"/>
  <c r="BG24" i="486"/>
  <c r="BH24" i="486"/>
  <c r="BL2" i="486"/>
  <c r="AX24" i="488"/>
  <c r="BA24" i="488"/>
  <c r="BF23" i="490"/>
  <c r="BG23" i="490"/>
  <c r="BG16" i="487"/>
  <c r="BG24" i="487"/>
  <c r="BF23" i="488"/>
  <c r="BI23" i="488"/>
  <c r="V23" i="488"/>
  <c r="BG24" i="490"/>
  <c r="BF24" i="490"/>
  <c r="AW100" i="488"/>
  <c r="BC100" i="489"/>
  <c r="BB100" i="484"/>
  <c r="BA100" i="485"/>
  <c r="BF16" i="487"/>
  <c r="BI16" i="487"/>
  <c r="V16" i="487"/>
  <c r="BD100" i="488"/>
  <c r="BF23" i="491"/>
  <c r="BB100" i="491"/>
  <c r="BF25" i="491"/>
  <c r="BI24" i="486"/>
  <c r="V24" i="486"/>
  <c r="BI16" i="476"/>
  <c r="V16" i="476"/>
  <c r="AY25" i="480"/>
  <c r="AY25" i="486"/>
  <c r="BH24" i="475"/>
  <c r="BL2" i="475"/>
  <c r="BA23" i="485"/>
  <c r="BH24" i="477"/>
  <c r="BL2" i="477"/>
  <c r="AY24" i="488"/>
  <c r="BA25" i="489"/>
  <c r="AY25" i="489"/>
  <c r="BH23" i="482"/>
  <c r="BK2" i="482"/>
  <c r="BH23" i="475"/>
  <c r="BK2" i="475"/>
  <c r="AY23" i="480"/>
  <c r="BH18" i="489"/>
  <c r="BF2" i="489"/>
  <c r="K38" i="448"/>
  <c r="BA22" i="478"/>
  <c r="AY25" i="478"/>
  <c r="BH25" i="491"/>
  <c r="BM2" i="491"/>
  <c r="R40" i="448"/>
  <c r="BG16" i="491"/>
  <c r="BG17" i="491"/>
  <c r="BG22" i="491"/>
  <c r="BA28" i="482"/>
  <c r="X30" i="452"/>
  <c r="E11" i="452"/>
  <c r="H68" i="448"/>
  <c r="BA24" i="475"/>
  <c r="AY24" i="475"/>
  <c r="AY23" i="478"/>
  <c r="BA23" i="478"/>
  <c r="X85" i="452"/>
  <c r="K12" i="452"/>
  <c r="N69" i="448"/>
  <c r="BG23" i="474"/>
  <c r="BF23" i="474"/>
  <c r="BF25" i="474"/>
  <c r="BG25" i="474"/>
  <c r="BH25" i="474"/>
  <c r="BM2" i="474"/>
  <c r="AY22" i="479"/>
  <c r="BA22" i="479"/>
  <c r="BF25" i="480"/>
  <c r="BG25" i="480"/>
  <c r="AX25" i="485"/>
  <c r="AX22" i="474"/>
  <c r="BI23" i="490"/>
  <c r="V23" i="490"/>
  <c r="BF27" i="478"/>
  <c r="BG27" i="478"/>
  <c r="BG23" i="479"/>
  <c r="BF17" i="480"/>
  <c r="BH17" i="480"/>
  <c r="BE2" i="480"/>
  <c r="J29" i="448"/>
  <c r="AY25" i="484"/>
  <c r="BA25" i="484"/>
  <c r="BI22" i="487"/>
  <c r="V22" i="487"/>
  <c r="BF20" i="489"/>
  <c r="BG20" i="489"/>
  <c r="BH20" i="489"/>
  <c r="BH2" i="489"/>
  <c r="M38" i="448"/>
  <c r="AX24" i="489"/>
  <c r="BF15" i="491"/>
  <c r="BI15" i="491"/>
  <c r="V15" i="491"/>
  <c r="BG27" i="477"/>
  <c r="BC100" i="488"/>
  <c r="BG15" i="489"/>
  <c r="BF15" i="489"/>
  <c r="BI24" i="489"/>
  <c r="V24" i="489"/>
  <c r="BI25" i="489"/>
  <c r="V25" i="489"/>
  <c r="BH25" i="489"/>
  <c r="BM2" i="489"/>
  <c r="AX100" i="473"/>
  <c r="BA25" i="477"/>
  <c r="AY25" i="477"/>
  <c r="BG28" i="486"/>
  <c r="BF28" i="486"/>
  <c r="BA23" i="490"/>
  <c r="AY23" i="490"/>
  <c r="X66" i="452"/>
  <c r="I11" i="452"/>
  <c r="L68" i="448"/>
  <c r="X89" i="452"/>
  <c r="K16" i="452"/>
  <c r="N73" i="448"/>
  <c r="X81" i="452"/>
  <c r="K8" i="452"/>
  <c r="N65" i="448"/>
  <c r="X34" i="452"/>
  <c r="E15" i="452"/>
  <c r="H72" i="448"/>
  <c r="X26" i="452"/>
  <c r="E7" i="452"/>
  <c r="H64" i="448"/>
  <c r="BF18" i="483"/>
  <c r="BG21" i="486"/>
  <c r="BF21" i="486"/>
  <c r="BF22" i="486"/>
  <c r="BI22" i="486"/>
  <c r="V22" i="486"/>
  <c r="BG22" i="486"/>
  <c r="X41" i="452"/>
  <c r="G4" i="452"/>
  <c r="X59" i="452"/>
  <c r="I4" i="452"/>
  <c r="L61" i="448"/>
  <c r="X80" i="452"/>
  <c r="K7" i="452"/>
  <c r="N64" i="448"/>
  <c r="BF27" i="475"/>
  <c r="BI27" i="475"/>
  <c r="V27" i="475"/>
  <c r="AZ100" i="475"/>
  <c r="BB100" i="475"/>
  <c r="AX24" i="482"/>
  <c r="AX100" i="488"/>
  <c r="BF19" i="474"/>
  <c r="BH19" i="474"/>
  <c r="BG2" i="474"/>
  <c r="L23" i="448"/>
  <c r="BG17" i="475"/>
  <c r="BF23" i="480"/>
  <c r="BH23" i="480"/>
  <c r="BK2" i="480"/>
  <c r="BF100" i="481"/>
  <c r="BB100" i="483"/>
  <c r="BD100" i="483"/>
  <c r="AZ100" i="484"/>
  <c r="BF100" i="484"/>
  <c r="BF15" i="486"/>
  <c r="BH15" i="486"/>
  <c r="BC2" i="486"/>
  <c r="H35" i="448"/>
  <c r="BG16" i="488"/>
  <c r="BH15" i="475"/>
  <c r="BC2" i="475"/>
  <c r="H24" i="448"/>
  <c r="BF26" i="473"/>
  <c r="BC100" i="475"/>
  <c r="BF22" i="476"/>
  <c r="BG16" i="483"/>
  <c r="BF23" i="483"/>
  <c r="AX100" i="487"/>
  <c r="AZ100" i="487"/>
  <c r="BB100" i="487"/>
  <c r="BF100" i="487"/>
  <c r="AW100" i="489"/>
  <c r="AX100" i="490"/>
  <c r="AZ100" i="490"/>
  <c r="AX100" i="474"/>
  <c r="AZ100" i="474"/>
  <c r="BI23" i="475"/>
  <c r="V23" i="475"/>
  <c r="AX23" i="474"/>
  <c r="AX22" i="477"/>
  <c r="AY22" i="477"/>
  <c r="BF100" i="478"/>
  <c r="AX25" i="482"/>
  <c r="AX23" i="483"/>
  <c r="AY23" i="483"/>
  <c r="AX15" i="491"/>
  <c r="X49" i="452"/>
  <c r="G12" i="452"/>
  <c r="J69" i="448"/>
  <c r="X36" i="452"/>
  <c r="E17" i="452"/>
  <c r="H74" i="448"/>
  <c r="X67" i="452"/>
  <c r="I12" i="452"/>
  <c r="L69" i="448"/>
  <c r="X60" i="452"/>
  <c r="I5" i="452"/>
  <c r="L62" i="448"/>
  <c r="X83" i="452"/>
  <c r="K10" i="452"/>
  <c r="N67" i="448"/>
  <c r="X28" i="452"/>
  <c r="E9" i="452"/>
  <c r="H66" i="448"/>
  <c r="BG23" i="473"/>
  <c r="BI23" i="473"/>
  <c r="V23" i="473"/>
  <c r="AW100" i="473"/>
  <c r="AY100" i="473"/>
  <c r="BA100" i="473"/>
  <c r="BC100" i="473"/>
  <c r="BE100" i="473"/>
  <c r="BG100" i="473"/>
  <c r="BG27" i="474"/>
  <c r="BF18" i="475"/>
  <c r="BF20" i="476"/>
  <c r="BI20" i="476"/>
  <c r="V20" i="476"/>
  <c r="BE100" i="476"/>
  <c r="BF24" i="479"/>
  <c r="AX25" i="481"/>
  <c r="AY25" i="481"/>
  <c r="AW100" i="481"/>
  <c r="BE100" i="481"/>
  <c r="BE100" i="483"/>
  <c r="BG100" i="483"/>
  <c r="BF22" i="484"/>
  <c r="BH22" i="484"/>
  <c r="BJ2" i="484"/>
  <c r="BG100" i="486"/>
  <c r="BG22" i="488"/>
  <c r="AZ100" i="489"/>
  <c r="AW100" i="490"/>
  <c r="AY100" i="490"/>
  <c r="BA100" i="490"/>
  <c r="BC100" i="490"/>
  <c r="X29" i="452"/>
  <c r="E10" i="452"/>
  <c r="H67" i="448"/>
  <c r="X52" i="452"/>
  <c r="G15" i="452"/>
  <c r="J72" i="448"/>
  <c r="X70" i="452"/>
  <c r="I15" i="452"/>
  <c r="L72" i="448"/>
  <c r="X48" i="452"/>
  <c r="G11" i="452"/>
  <c r="J68" i="448"/>
  <c r="X35" i="452"/>
  <c r="E16" i="452"/>
  <c r="H73" i="448"/>
  <c r="X90" i="452"/>
  <c r="K17" i="452"/>
  <c r="N74" i="448"/>
  <c r="X82" i="452"/>
  <c r="K9" i="452"/>
  <c r="N66" i="448"/>
  <c r="X27" i="452"/>
  <c r="E8" i="452"/>
  <c r="H65" i="448"/>
  <c r="AZ100" i="473"/>
  <c r="BF22" i="475"/>
  <c r="BH22" i="475"/>
  <c r="BJ2" i="475"/>
  <c r="BG27" i="475"/>
  <c r="AX100" i="475"/>
  <c r="AX24" i="478"/>
  <c r="BB100" i="480"/>
  <c r="BA100" i="483"/>
  <c r="BC100" i="483"/>
  <c r="BE100" i="484"/>
  <c r="BG22" i="485"/>
  <c r="BH22" i="485"/>
  <c r="BJ2" i="485"/>
  <c r="AX100" i="485"/>
  <c r="BF100" i="485"/>
  <c r="AX100" i="489"/>
  <c r="BF24" i="491"/>
  <c r="BH24" i="491"/>
  <c r="BL2" i="491"/>
  <c r="Q40" i="448"/>
  <c r="BA24" i="477"/>
  <c r="AY24" i="477"/>
  <c r="BA22" i="477"/>
  <c r="BG25" i="449"/>
  <c r="BI24" i="475"/>
  <c r="V24" i="475"/>
  <c r="BI25" i="491"/>
  <c r="V25" i="491"/>
  <c r="AY25" i="490"/>
  <c r="AY22" i="486"/>
  <c r="BH22" i="486"/>
  <c r="BJ2" i="486"/>
  <c r="BH24" i="489"/>
  <c r="BL2" i="489"/>
  <c r="BH23" i="488"/>
  <c r="BK2" i="488"/>
  <c r="AY24" i="483"/>
  <c r="BH25" i="478"/>
  <c r="BM2" i="478"/>
  <c r="BF24" i="473"/>
  <c r="BG19" i="476"/>
  <c r="BF19" i="476"/>
  <c r="BH19" i="476"/>
  <c r="BG2" i="476"/>
  <c r="L25" i="448"/>
  <c r="BG25" i="476"/>
  <c r="BF25" i="476"/>
  <c r="BI15" i="475"/>
  <c r="V15" i="475"/>
  <c r="AY24" i="487"/>
  <c r="AY22" i="483"/>
  <c r="BA22" i="483"/>
  <c r="BI23" i="491"/>
  <c r="V23" i="491"/>
  <c r="BI24" i="490"/>
  <c r="V24" i="490"/>
  <c r="BH24" i="490"/>
  <c r="BL2" i="490"/>
  <c r="BH23" i="490"/>
  <c r="BK2" i="490"/>
  <c r="BH22" i="476"/>
  <c r="BJ2" i="476"/>
  <c r="BI22" i="476"/>
  <c r="V22" i="476"/>
  <c r="BI22" i="485"/>
  <c r="V22" i="485"/>
  <c r="BF25" i="475"/>
  <c r="BG25" i="475"/>
  <c r="BF20" i="485"/>
  <c r="BG20" i="485"/>
  <c r="BG21" i="485"/>
  <c r="BF21" i="485"/>
  <c r="BH21" i="485"/>
  <c r="BI2" i="485"/>
  <c r="N34" i="448"/>
  <c r="AY26" i="478"/>
  <c r="BA23" i="483"/>
  <c r="BG24" i="480"/>
  <c r="BF24" i="480"/>
  <c r="BG16" i="482"/>
  <c r="BG20" i="479"/>
  <c r="BF20" i="479"/>
  <c r="AY23" i="487"/>
  <c r="BA23" i="487"/>
  <c r="AY24" i="489"/>
  <c r="BA24" i="489"/>
  <c r="BD100" i="449"/>
  <c r="BF100" i="449"/>
  <c r="BG16" i="449"/>
  <c r="X53" i="452"/>
  <c r="G16" i="452"/>
  <c r="J73" i="448"/>
  <c r="X45" i="452"/>
  <c r="G8" i="452"/>
  <c r="J65" i="448"/>
  <c r="X64" i="452"/>
  <c r="I9" i="452"/>
  <c r="L66" i="448"/>
  <c r="X32" i="452"/>
  <c r="E13" i="452"/>
  <c r="H70" i="448"/>
  <c r="X24" i="452"/>
  <c r="E5" i="452"/>
  <c r="H62" i="448"/>
  <c r="BF20" i="473"/>
  <c r="BI20" i="473"/>
  <c r="V20" i="473"/>
  <c r="BA25" i="481"/>
  <c r="BF27" i="474"/>
  <c r="BF15" i="479"/>
  <c r="BC100" i="482"/>
  <c r="BG100" i="482"/>
  <c r="AX24" i="485"/>
  <c r="BI18" i="489"/>
  <c r="V18" i="489"/>
  <c r="BH23" i="476"/>
  <c r="BK2" i="476"/>
  <c r="BF15" i="449"/>
  <c r="X78" i="452"/>
  <c r="K5" i="452"/>
  <c r="N62" i="448"/>
  <c r="X23" i="452"/>
  <c r="E4" i="452"/>
  <c r="H61" i="448"/>
  <c r="BA24" i="474"/>
  <c r="AY24" i="478"/>
  <c r="BA24" i="478"/>
  <c r="BF25" i="479"/>
  <c r="BG25" i="479"/>
  <c r="BF20" i="480"/>
  <c r="BG18" i="483"/>
  <c r="BI18" i="483"/>
  <c r="V18" i="483"/>
  <c r="AX21" i="485"/>
  <c r="AY21" i="485"/>
  <c r="BG28" i="491"/>
  <c r="X51" i="452"/>
  <c r="G14" i="452"/>
  <c r="J71" i="448"/>
  <c r="X43" i="452"/>
  <c r="G6" i="452"/>
  <c r="J63" i="448"/>
  <c r="X69" i="452"/>
  <c r="I14" i="452"/>
  <c r="L71" i="448"/>
  <c r="X62" i="452"/>
  <c r="I7" i="452"/>
  <c r="L64" i="448"/>
  <c r="X77" i="452"/>
  <c r="K4" i="452"/>
  <c r="N61" i="448"/>
  <c r="BG15" i="481"/>
  <c r="BF15" i="481"/>
  <c r="BH15" i="481"/>
  <c r="BC2" i="481"/>
  <c r="H30" i="448"/>
  <c r="BG23" i="489"/>
  <c r="BF23" i="489"/>
  <c r="BI24" i="484"/>
  <c r="V24" i="484"/>
  <c r="BH27" i="491"/>
  <c r="BO2" i="491"/>
  <c r="T40" i="448"/>
  <c r="BI25" i="480"/>
  <c r="V25" i="480"/>
  <c r="BF23" i="479"/>
  <c r="X50" i="452"/>
  <c r="G13" i="452"/>
  <c r="J70" i="448"/>
  <c r="X42" i="452"/>
  <c r="G5" i="452"/>
  <c r="J62" i="448"/>
  <c r="X61" i="452"/>
  <c r="I6" i="452"/>
  <c r="L63" i="448"/>
  <c r="X84" i="452"/>
  <c r="K11" i="452"/>
  <c r="N68" i="448"/>
  <c r="BI19" i="474"/>
  <c r="V19" i="474"/>
  <c r="AX15" i="475"/>
  <c r="BA15" i="475"/>
  <c r="AW100" i="477"/>
  <c r="AY100" i="477"/>
  <c r="AY100" i="485"/>
  <c r="BG21" i="488"/>
  <c r="AX100" i="483"/>
  <c r="AX23" i="486"/>
  <c r="BG19" i="477"/>
  <c r="AX21" i="477"/>
  <c r="BF22" i="482"/>
  <c r="BG22" i="482"/>
  <c r="BF27" i="483"/>
  <c r="BH27" i="483"/>
  <c r="BO2" i="483"/>
  <c r="T32" i="448"/>
  <c r="BF15" i="485"/>
  <c r="BG15" i="485"/>
  <c r="BF19" i="490"/>
  <c r="BI19" i="490"/>
  <c r="V19" i="490"/>
  <c r="BG19" i="490"/>
  <c r="BI22" i="475"/>
  <c r="V22" i="475"/>
  <c r="BA24" i="481"/>
  <c r="X54" i="452"/>
  <c r="G17" i="452"/>
  <c r="J74" i="448"/>
  <c r="X46" i="452"/>
  <c r="G9" i="452"/>
  <c r="J66" i="448"/>
  <c r="X72" i="452"/>
  <c r="I17" i="452"/>
  <c r="L74" i="448"/>
  <c r="X65" i="452"/>
  <c r="I10" i="452"/>
  <c r="L67" i="448"/>
  <c r="X88" i="452"/>
  <c r="K15" i="452"/>
  <c r="N72" i="448"/>
  <c r="X33" i="452"/>
  <c r="E14" i="452"/>
  <c r="H71" i="448"/>
  <c r="X25" i="452"/>
  <c r="E6" i="452"/>
  <c r="H63" i="448"/>
  <c r="BG24" i="491"/>
  <c r="AX25" i="473"/>
  <c r="BG15" i="474"/>
  <c r="BF15" i="474"/>
  <c r="BH15" i="474"/>
  <c r="BC2" i="474"/>
  <c r="H23" i="448"/>
  <c r="BB100" i="474"/>
  <c r="BF23" i="478"/>
  <c r="BG23" i="478"/>
  <c r="BI23" i="480"/>
  <c r="V23" i="480"/>
  <c r="AX23" i="491"/>
  <c r="BF100" i="491"/>
  <c r="AX23" i="473"/>
  <c r="BA23" i="473"/>
  <c r="BF100" i="473"/>
  <c r="AX23" i="476"/>
  <c r="BF100" i="476"/>
  <c r="BF15" i="477"/>
  <c r="BF25" i="477"/>
  <c r="BF16" i="478"/>
  <c r="BG16" i="478"/>
  <c r="BF18" i="479"/>
  <c r="BF19" i="479"/>
  <c r="BI19" i="479"/>
  <c r="V19" i="479"/>
  <c r="AX25" i="479"/>
  <c r="AX19" i="483"/>
  <c r="AY100" i="484"/>
  <c r="AX23" i="488"/>
  <c r="BF16" i="474"/>
  <c r="BH16" i="474"/>
  <c r="BD2" i="474"/>
  <c r="I23" i="448"/>
  <c r="BF24" i="478"/>
  <c r="BH24" i="478"/>
  <c r="BL2" i="478"/>
  <c r="BB100" i="479"/>
  <c r="BG17" i="480"/>
  <c r="AX24" i="480"/>
  <c r="BG24" i="481"/>
  <c r="BH24" i="481"/>
  <c r="BL2" i="481"/>
  <c r="AY100" i="483"/>
  <c r="BE100" i="488"/>
  <c r="BG26" i="490"/>
  <c r="BF26" i="490"/>
  <c r="BA100" i="474"/>
  <c r="BC100" i="476"/>
  <c r="AZ100" i="477"/>
  <c r="BD100" i="477"/>
  <c r="BF17" i="479"/>
  <c r="BG15" i="480"/>
  <c r="AW100" i="480"/>
  <c r="BG100" i="480"/>
  <c r="BF20" i="482"/>
  <c r="BE100" i="486"/>
  <c r="AY22" i="489"/>
  <c r="BA22" i="489"/>
  <c r="BF16" i="490"/>
  <c r="AX22" i="491"/>
  <c r="BB100" i="478"/>
  <c r="AX22" i="481"/>
  <c r="AX23" i="481"/>
  <c r="AX100" i="484"/>
  <c r="AX22" i="487"/>
  <c r="BE100" i="489"/>
  <c r="AX17" i="490"/>
  <c r="AW100" i="491"/>
  <c r="BF22" i="473"/>
  <c r="BF25" i="473"/>
  <c r="BF22" i="480"/>
  <c r="BI22" i="480"/>
  <c r="V22" i="480"/>
  <c r="BF25" i="482"/>
  <c r="BH25" i="482"/>
  <c r="BM2" i="482"/>
  <c r="BA100" i="482"/>
  <c r="BF24" i="484"/>
  <c r="BH24" i="484"/>
  <c r="BL2" i="484"/>
  <c r="BF17" i="487"/>
  <c r="BH17" i="487"/>
  <c r="BE2" i="487"/>
  <c r="J36" i="448"/>
  <c r="BF24" i="487"/>
  <c r="BG100" i="489"/>
  <c r="AX19" i="491"/>
  <c r="AX24" i="491"/>
  <c r="X108" i="452"/>
  <c r="M17" i="452"/>
  <c r="P74" i="448"/>
  <c r="X106" i="452"/>
  <c r="M15" i="452"/>
  <c r="P72" i="448"/>
  <c r="X98" i="452"/>
  <c r="M7" i="452"/>
  <c r="P64" i="448"/>
  <c r="X96" i="452"/>
  <c r="M5" i="452"/>
  <c r="P62" i="448"/>
  <c r="X179" i="452"/>
  <c r="T16" i="452"/>
  <c r="W73" i="448"/>
  <c r="X173" i="452"/>
  <c r="T10" i="452"/>
  <c r="W67" i="448"/>
  <c r="X170" i="452"/>
  <c r="T7" i="452"/>
  <c r="W64" i="448"/>
  <c r="BF17" i="474"/>
  <c r="BH17" i="474"/>
  <c r="BE2" i="474"/>
  <c r="J23" i="448"/>
  <c r="BG18" i="474"/>
  <c r="BD100" i="475"/>
  <c r="BF17" i="476"/>
  <c r="BF24" i="476"/>
  <c r="BI24" i="476"/>
  <c r="V24" i="476"/>
  <c r="BG28" i="478"/>
  <c r="BI28" i="478"/>
  <c r="V28" i="478"/>
  <c r="BF26" i="480"/>
  <c r="BF28" i="480"/>
  <c r="BH28" i="480"/>
  <c r="BC100" i="481"/>
  <c r="BF19" i="482"/>
  <c r="BI19" i="482"/>
  <c r="V19" i="482"/>
  <c r="BF28" i="482"/>
  <c r="BD100" i="482"/>
  <c r="BF100" i="482"/>
  <c r="BA100" i="484"/>
  <c r="BC100" i="484"/>
  <c r="BG19" i="485"/>
  <c r="BI19" i="485"/>
  <c r="V19" i="485"/>
  <c r="BF24" i="485"/>
  <c r="BI24" i="485"/>
  <c r="V24" i="485"/>
  <c r="BD100" i="485"/>
  <c r="BG18" i="486"/>
  <c r="BH18" i="486"/>
  <c r="BF2" i="486"/>
  <c r="K35" i="448"/>
  <c r="BG19" i="486"/>
  <c r="BI19" i="486"/>
  <c r="V19" i="486"/>
  <c r="AX25" i="488"/>
  <c r="BB100" i="488"/>
  <c r="BG16" i="489"/>
  <c r="BG22" i="489"/>
  <c r="BH22" i="489"/>
  <c r="BJ2" i="489"/>
  <c r="BF26" i="489"/>
  <c r="BH26" i="489"/>
  <c r="BN2" i="489"/>
  <c r="S38" i="448"/>
  <c r="BG18" i="490"/>
  <c r="BG25" i="490"/>
  <c r="BF20" i="491"/>
  <c r="AX22" i="473"/>
  <c r="BG21" i="476"/>
  <c r="AW100" i="476"/>
  <c r="BC100" i="477"/>
  <c r="BG22" i="483"/>
  <c r="BH22" i="483"/>
  <c r="BJ2" i="483"/>
  <c r="AW100" i="483"/>
  <c r="AZ100" i="483"/>
  <c r="BF15" i="484"/>
  <c r="BH15" i="484"/>
  <c r="BC2" i="484"/>
  <c r="H33" i="448"/>
  <c r="AX23" i="484"/>
  <c r="AX24" i="484"/>
  <c r="BG17" i="485"/>
  <c r="BH17" i="485"/>
  <c r="BE2" i="485"/>
  <c r="J34" i="448"/>
  <c r="BG25" i="485"/>
  <c r="BH25" i="485"/>
  <c r="BM2" i="485"/>
  <c r="BB100" i="485"/>
  <c r="BF21" i="487"/>
  <c r="BI21" i="487"/>
  <c r="V21" i="487"/>
  <c r="BF28" i="490"/>
  <c r="BI28" i="490"/>
  <c r="V28" i="490"/>
  <c r="BC100" i="474"/>
  <c r="BE100" i="474"/>
  <c r="BG100" i="474"/>
  <c r="AX25" i="475"/>
  <c r="BG100" i="475"/>
  <c r="AZ100" i="476"/>
  <c r="BB100" i="476"/>
  <c r="BG100" i="476"/>
  <c r="BF19" i="477"/>
  <c r="BI19" i="477"/>
  <c r="V19" i="477"/>
  <c r="AX23" i="477"/>
  <c r="AY100" i="478"/>
  <c r="BA100" i="478"/>
  <c r="BG24" i="479"/>
  <c r="BI24" i="479"/>
  <c r="V24" i="479"/>
  <c r="BF27" i="480"/>
  <c r="BI27" i="480"/>
  <c r="V27" i="480"/>
  <c r="BH27" i="480"/>
  <c r="BO2" i="480"/>
  <c r="T29" i="448"/>
  <c r="BD100" i="480"/>
  <c r="AX18" i="482"/>
  <c r="BA18" i="482"/>
  <c r="BG19" i="483"/>
  <c r="BI19" i="483"/>
  <c r="V19" i="483"/>
  <c r="AX22" i="484"/>
  <c r="BG15" i="486"/>
  <c r="BG100" i="491"/>
  <c r="BB100" i="449"/>
  <c r="AX100" i="449"/>
  <c r="D26" i="72"/>
  <c r="X137" i="452"/>
  <c r="Q10" i="452"/>
  <c r="T67" i="448"/>
  <c r="X125" i="452"/>
  <c r="O16" i="452"/>
  <c r="R73" i="448"/>
  <c r="X123" i="452"/>
  <c r="O14" i="452"/>
  <c r="R71" i="448"/>
  <c r="BF16" i="449"/>
  <c r="AX19" i="449"/>
  <c r="BA19" i="449"/>
  <c r="X191" i="452"/>
  <c r="U10" i="452"/>
  <c r="X67" i="448"/>
  <c r="X189" i="452"/>
  <c r="U8" i="452"/>
  <c r="X65" i="448"/>
  <c r="BG22" i="449"/>
  <c r="BF20" i="449"/>
  <c r="X63" i="452"/>
  <c r="I8" i="452"/>
  <c r="L65" i="448"/>
  <c r="X87" i="452"/>
  <c r="K14" i="452"/>
  <c r="N71" i="448"/>
  <c r="X79" i="452"/>
  <c r="K6" i="452"/>
  <c r="N63" i="448"/>
  <c r="BG28" i="449"/>
  <c r="X71" i="452"/>
  <c r="I16" i="452"/>
  <c r="L73" i="448"/>
  <c r="X190" i="452"/>
  <c r="U9" i="452"/>
  <c r="X66" i="448"/>
  <c r="X161" i="452"/>
  <c r="S16" i="452"/>
  <c r="V73" i="448"/>
  <c r="X157" i="452"/>
  <c r="S12" i="452"/>
  <c r="V69" i="448"/>
  <c r="X152" i="452"/>
  <c r="S7" i="452"/>
  <c r="V64" i="448"/>
  <c r="X150" i="452"/>
  <c r="S5" i="452"/>
  <c r="V62" i="448"/>
  <c r="X31" i="452"/>
  <c r="E12" i="452"/>
  <c r="H69" i="448"/>
  <c r="X47" i="452"/>
  <c r="G10" i="452"/>
  <c r="J67" i="448"/>
  <c r="X107" i="452"/>
  <c r="M16" i="452"/>
  <c r="P73" i="448"/>
  <c r="X105" i="452"/>
  <c r="M14" i="452"/>
  <c r="P71" i="448"/>
  <c r="X103" i="452"/>
  <c r="M12" i="452"/>
  <c r="P69" i="448"/>
  <c r="X101" i="452"/>
  <c r="M10" i="452"/>
  <c r="P67" i="448"/>
  <c r="X99" i="452"/>
  <c r="M8" i="452"/>
  <c r="P65" i="448"/>
  <c r="X97" i="452"/>
  <c r="M6" i="452"/>
  <c r="P63" i="448"/>
  <c r="X176" i="452"/>
  <c r="T13" i="452"/>
  <c r="W70" i="448"/>
  <c r="X168" i="452"/>
  <c r="T5" i="452"/>
  <c r="W62" i="448"/>
  <c r="X141" i="452"/>
  <c r="Q14" i="452"/>
  <c r="T71" i="448"/>
  <c r="X139" i="452"/>
  <c r="Q12" i="452"/>
  <c r="T69" i="448"/>
  <c r="X134" i="452"/>
  <c r="Q7" i="452"/>
  <c r="T64" i="448"/>
  <c r="X133" i="452"/>
  <c r="Q6" i="452"/>
  <c r="T63" i="448"/>
  <c r="X132" i="452"/>
  <c r="Q5" i="452"/>
  <c r="T62" i="448"/>
  <c r="X115" i="452"/>
  <c r="O6" i="452"/>
  <c r="R63" i="448"/>
  <c r="X197" i="452"/>
  <c r="U16" i="452"/>
  <c r="X73" i="448"/>
  <c r="X196" i="452"/>
  <c r="U15" i="452"/>
  <c r="X72" i="448"/>
  <c r="X188" i="452"/>
  <c r="U7" i="452"/>
  <c r="X64" i="448"/>
  <c r="X195" i="452"/>
  <c r="U14" i="452"/>
  <c r="X71" i="448"/>
  <c r="X187" i="452"/>
  <c r="U6" i="452"/>
  <c r="X63" i="448"/>
  <c r="X194" i="452"/>
  <c r="U13" i="452"/>
  <c r="X70" i="448"/>
  <c r="X186" i="452"/>
  <c r="U5" i="452"/>
  <c r="X193" i="452"/>
  <c r="U12" i="452"/>
  <c r="X69" i="448"/>
  <c r="X192" i="452"/>
  <c r="U11" i="452"/>
  <c r="X68" i="448"/>
  <c r="X180" i="452"/>
  <c r="T17" i="452"/>
  <c r="W74" i="448"/>
  <c r="X172" i="452"/>
  <c r="T9" i="452"/>
  <c r="W66" i="448"/>
  <c r="X171" i="452"/>
  <c r="T8" i="452"/>
  <c r="W65" i="448"/>
  <c r="X178" i="452"/>
  <c r="T15" i="452"/>
  <c r="W72" i="448"/>
  <c r="X160" i="452"/>
  <c r="S15" i="452"/>
  <c r="V72" i="448"/>
  <c r="X159" i="452"/>
  <c r="S14" i="452"/>
  <c r="V71" i="448"/>
  <c r="X151" i="452"/>
  <c r="S6" i="452"/>
  <c r="V63" i="448"/>
  <c r="X158" i="452"/>
  <c r="S13" i="452"/>
  <c r="V70" i="448"/>
  <c r="X156" i="452"/>
  <c r="S11" i="452"/>
  <c r="V68" i="448"/>
  <c r="X155" i="452"/>
  <c r="S10" i="452"/>
  <c r="V67" i="448"/>
  <c r="X162" i="452"/>
  <c r="S17" i="452"/>
  <c r="V74" i="448"/>
  <c r="X154" i="452"/>
  <c r="S9" i="452"/>
  <c r="V66" i="448"/>
  <c r="X149" i="452"/>
  <c r="S4" i="452"/>
  <c r="X144" i="452"/>
  <c r="Q17" i="452"/>
  <c r="T74" i="448"/>
  <c r="X138" i="452"/>
  <c r="Q11" i="452"/>
  <c r="T68" i="448"/>
  <c r="X136" i="452"/>
  <c r="Q9" i="452"/>
  <c r="T66" i="448"/>
  <c r="X143" i="452"/>
  <c r="Q16" i="452"/>
  <c r="T73" i="448"/>
  <c r="X135" i="452"/>
  <c r="Q8" i="452"/>
  <c r="T65" i="448"/>
  <c r="X142" i="452"/>
  <c r="Q15" i="452"/>
  <c r="T72" i="448"/>
  <c r="X122" i="452"/>
  <c r="O13" i="452"/>
  <c r="R70" i="448"/>
  <c r="X114" i="452"/>
  <c r="O5" i="452"/>
  <c r="R62" i="448"/>
  <c r="X121" i="452"/>
  <c r="O12" i="452"/>
  <c r="R69" i="448"/>
  <c r="X120" i="452"/>
  <c r="O11" i="452"/>
  <c r="R68" i="448"/>
  <c r="X119" i="452"/>
  <c r="O10" i="452"/>
  <c r="R67" i="448"/>
  <c r="X126" i="452"/>
  <c r="O17" i="452"/>
  <c r="R74" i="448"/>
  <c r="X118" i="452"/>
  <c r="O9" i="452"/>
  <c r="R66" i="448"/>
  <c r="X117" i="452"/>
  <c r="O8" i="452"/>
  <c r="R65" i="448"/>
  <c r="X113" i="452"/>
  <c r="O4" i="452"/>
  <c r="R61" i="448"/>
  <c r="BF22" i="449"/>
  <c r="BG100" i="449"/>
  <c r="BE100" i="449"/>
  <c r="BC100" i="449"/>
  <c r="BA100" i="449"/>
  <c r="G26" i="72"/>
  <c r="AZ100" i="449"/>
  <c r="F26" i="72"/>
  <c r="AY100" i="449"/>
  <c r="E33" i="72"/>
  <c r="AW100" i="449"/>
  <c r="BG20" i="449"/>
  <c r="BG17" i="449"/>
  <c r="BI17" i="449"/>
  <c r="V17" i="449"/>
  <c r="BF17" i="449"/>
  <c r="BG15" i="449"/>
  <c r="Q6" i="72"/>
  <c r="N30" i="72"/>
  <c r="N26" i="72"/>
  <c r="M32" i="72"/>
  <c r="M34" i="72"/>
  <c r="M31" i="72"/>
  <c r="M26" i="72"/>
  <c r="M30" i="72"/>
  <c r="M33" i="72"/>
  <c r="H31" i="72"/>
  <c r="H33" i="72"/>
  <c r="H34" i="72"/>
  <c r="H32" i="72"/>
  <c r="H26" i="72"/>
  <c r="H30" i="72"/>
  <c r="I31" i="72"/>
  <c r="I26" i="72"/>
  <c r="I33" i="72"/>
  <c r="I32" i="72"/>
  <c r="I30" i="72"/>
  <c r="I34" i="72"/>
  <c r="K31" i="72"/>
  <c r="K30" i="72"/>
  <c r="K33" i="72"/>
  <c r="K26" i="72"/>
  <c r="K32" i="72"/>
  <c r="J26" i="72"/>
  <c r="J33" i="72"/>
  <c r="J30" i="72"/>
  <c r="J34" i="72"/>
  <c r="J31" i="72"/>
  <c r="J32" i="72"/>
  <c r="L31" i="72"/>
  <c r="L26" i="72"/>
  <c r="L30" i="72"/>
  <c r="L32" i="72"/>
  <c r="L33" i="72"/>
  <c r="F30" i="72"/>
  <c r="F34" i="72"/>
  <c r="F32" i="72"/>
  <c r="F33" i="72"/>
  <c r="F31" i="72"/>
  <c r="G32" i="72"/>
  <c r="G34" i="72"/>
  <c r="G31" i="72"/>
  <c r="G30" i="72"/>
  <c r="G33" i="72"/>
  <c r="D32" i="72"/>
  <c r="D31" i="72"/>
  <c r="C33" i="72"/>
  <c r="C30" i="72"/>
  <c r="C31" i="72"/>
  <c r="C34" i="72"/>
  <c r="C32" i="72"/>
  <c r="C26" i="72"/>
  <c r="E32" i="72"/>
  <c r="E30" i="72"/>
  <c r="E34" i="72"/>
  <c r="X62" i="448"/>
  <c r="AY19" i="449"/>
  <c r="BF21" i="449"/>
  <c r="BF25" i="449"/>
  <c r="BF27" i="449"/>
  <c r="BI27" i="449"/>
  <c r="V27" i="449"/>
  <c r="BG27" i="449"/>
  <c r="T61" i="448"/>
  <c r="BG19" i="449"/>
  <c r="BF19" i="449"/>
  <c r="BG21" i="449"/>
  <c r="AY25" i="473"/>
  <c r="BA25" i="473"/>
  <c r="BF27" i="473"/>
  <c r="BG27" i="473"/>
  <c r="BA23" i="476"/>
  <c r="AY23" i="476"/>
  <c r="BI23" i="479"/>
  <c r="V23" i="479"/>
  <c r="BH23" i="479"/>
  <c r="BK2" i="479"/>
  <c r="BH15" i="488"/>
  <c r="BC2" i="488"/>
  <c r="H37" i="448"/>
  <c r="BH28" i="490"/>
  <c r="BP2" i="490"/>
  <c r="U39" i="448"/>
  <c r="BH23" i="491"/>
  <c r="BK2" i="491"/>
  <c r="P40" i="448"/>
  <c r="BH25" i="480"/>
  <c r="BM2" i="480"/>
  <c r="J61" i="448"/>
  <c r="G18" i="452"/>
  <c r="BI25" i="483"/>
  <c r="V25" i="483"/>
  <c r="BH25" i="483"/>
  <c r="BM2" i="483"/>
  <c r="BH28" i="473"/>
  <c r="BP2" i="473"/>
  <c r="U22" i="448"/>
  <c r="I18" i="452"/>
  <c r="BG25" i="473"/>
  <c r="BI25" i="473"/>
  <c r="V25" i="473"/>
  <c r="BH22" i="490"/>
  <c r="BJ2" i="490"/>
  <c r="BI20" i="486"/>
  <c r="V20" i="486"/>
  <c r="BH15" i="491"/>
  <c r="BC2" i="491"/>
  <c r="H40" i="448"/>
  <c r="E18" i="452"/>
  <c r="AY24" i="473"/>
  <c r="AY23" i="473"/>
  <c r="AY20" i="479"/>
  <c r="BA20" i="479"/>
  <c r="BH22" i="487"/>
  <c r="BJ2" i="487"/>
  <c r="BH20" i="473"/>
  <c r="BH2" i="473"/>
  <c r="M22" i="448"/>
  <c r="BF15" i="473"/>
  <c r="BG15" i="473"/>
  <c r="AY15" i="475"/>
  <c r="BG16" i="474"/>
  <c r="BI16" i="474"/>
  <c r="V16" i="474"/>
  <c r="BF18" i="477"/>
  <c r="BF18" i="474"/>
  <c r="BH18" i="474"/>
  <c r="BF2" i="474"/>
  <c r="K23" i="448"/>
  <c r="BG22" i="474"/>
  <c r="AX25" i="474"/>
  <c r="BF28" i="475"/>
  <c r="BH28" i="475"/>
  <c r="BP2" i="475"/>
  <c r="U24" i="448"/>
  <c r="AX19" i="477"/>
  <c r="AY19" i="477"/>
  <c r="BG26" i="475"/>
  <c r="BI26" i="475"/>
  <c r="V26" i="475"/>
  <c r="BG24" i="474"/>
  <c r="BG19" i="475"/>
  <c r="BF19" i="475"/>
  <c r="AY100" i="476"/>
  <c r="BF19" i="473"/>
  <c r="AX22" i="475"/>
  <c r="AX22" i="476"/>
  <c r="AX24" i="476"/>
  <c r="AX25" i="476"/>
  <c r="AX27" i="474"/>
  <c r="BD100" i="474"/>
  <c r="BF100" i="474"/>
  <c r="AX23" i="475"/>
  <c r="BF17" i="478"/>
  <c r="AZ100" i="478"/>
  <c r="BF19" i="480"/>
  <c r="BI19" i="480"/>
  <c r="V19" i="480"/>
  <c r="BG19" i="480"/>
  <c r="AX28" i="480"/>
  <c r="AX100" i="476"/>
  <c r="BG15" i="476"/>
  <c r="BH15" i="476"/>
  <c r="BC2" i="476"/>
  <c r="H25" i="448"/>
  <c r="BF15" i="476"/>
  <c r="AY100" i="474"/>
  <c r="BF23" i="485"/>
  <c r="BG23" i="485"/>
  <c r="BG17" i="488"/>
  <c r="BF17" i="488"/>
  <c r="BH17" i="488"/>
  <c r="BE2" i="488"/>
  <c r="J37" i="448"/>
  <c r="BF100" i="477"/>
  <c r="BG17" i="479"/>
  <c r="BF16" i="480"/>
  <c r="BF18" i="480"/>
  <c r="AY100" i="480"/>
  <c r="BA100" i="480"/>
  <c r="BF18" i="481"/>
  <c r="BG18" i="481"/>
  <c r="BI18" i="481"/>
  <c r="V18" i="481"/>
  <c r="BF22" i="481"/>
  <c r="BG22" i="481"/>
  <c r="AX18" i="489"/>
  <c r="BF22" i="478"/>
  <c r="BG22" i="478"/>
  <c r="BG16" i="479"/>
  <c r="BI16" i="479"/>
  <c r="V16" i="479"/>
  <c r="BF16" i="479"/>
  <c r="AX22" i="485"/>
  <c r="BF15" i="478"/>
  <c r="BF19" i="478"/>
  <c r="BC100" i="478"/>
  <c r="BC100" i="480"/>
  <c r="BE100" i="478"/>
  <c r="AX15" i="479"/>
  <c r="BG18" i="479"/>
  <c r="BG100" i="481"/>
  <c r="BG24" i="483"/>
  <c r="BF26" i="483"/>
  <c r="BI26" i="483"/>
  <c r="V26" i="483"/>
  <c r="BG26" i="483"/>
  <c r="BH26" i="483"/>
  <c r="BN2" i="483"/>
  <c r="S32" i="448"/>
  <c r="BF23" i="484"/>
  <c r="BG23" i="484"/>
  <c r="BF16" i="486"/>
  <c r="AX22" i="488"/>
  <c r="AX22" i="490"/>
  <c r="BG22" i="477"/>
  <c r="BF23" i="477"/>
  <c r="BG28" i="477"/>
  <c r="BH28" i="477"/>
  <c r="BP2" i="477"/>
  <c r="U26" i="448"/>
  <c r="BG100" i="477"/>
  <c r="BG22" i="479"/>
  <c r="AX22" i="480"/>
  <c r="AX100" i="480"/>
  <c r="BF28" i="481"/>
  <c r="BG20" i="484"/>
  <c r="BF20" i="484"/>
  <c r="BH20" i="484"/>
  <c r="BH2" i="484"/>
  <c r="M33" i="448"/>
  <c r="AX25" i="487"/>
  <c r="BE100" i="482"/>
  <c r="BF16" i="484"/>
  <c r="BF26" i="487"/>
  <c r="AX21" i="488"/>
  <c r="AY21" i="488"/>
  <c r="BF24" i="488"/>
  <c r="BF20" i="490"/>
  <c r="AX25" i="491"/>
  <c r="BF24" i="482"/>
  <c r="BF19" i="483"/>
  <c r="BG23" i="483"/>
  <c r="AX100" i="486"/>
  <c r="AZ100" i="486"/>
  <c r="AX21" i="487"/>
  <c r="AY21" i="487"/>
  <c r="BG25" i="488"/>
  <c r="BF25" i="488"/>
  <c r="BB100" i="489"/>
  <c r="BD100" i="489"/>
  <c r="BF21" i="490"/>
  <c r="BI21" i="490"/>
  <c r="V21" i="490"/>
  <c r="BF16" i="491"/>
  <c r="BI16" i="491"/>
  <c r="V16" i="491"/>
  <c r="BF18" i="491"/>
  <c r="BF18" i="482"/>
  <c r="BF15" i="483"/>
  <c r="BH15" i="483"/>
  <c r="BC2" i="483"/>
  <c r="H32" i="448"/>
  <c r="AX25" i="483"/>
  <c r="AX18" i="485"/>
  <c r="BG15" i="487"/>
  <c r="AX16" i="488"/>
  <c r="BA16" i="488"/>
  <c r="BG100" i="488"/>
  <c r="AX23" i="489"/>
  <c r="BF22" i="491"/>
  <c r="AY100" i="491"/>
  <c r="BE100" i="491"/>
  <c r="BF17" i="483"/>
  <c r="BG21" i="483"/>
  <c r="AX17" i="486"/>
  <c r="AY100" i="486"/>
  <c r="BF20" i="487"/>
  <c r="BG23" i="487"/>
  <c r="BF23" i="487"/>
  <c r="BB100" i="490"/>
  <c r="AX16" i="491"/>
  <c r="BG16" i="484"/>
  <c r="BG100" i="484"/>
  <c r="BF28" i="485"/>
  <c r="AX20" i="487"/>
  <c r="BF22" i="488"/>
  <c r="BG16" i="490"/>
  <c r="BH16" i="490"/>
  <c r="BD2" i="490"/>
  <c r="I39" i="448"/>
  <c r="BF18" i="490"/>
  <c r="BH18" i="490"/>
  <c r="BF2" i="490"/>
  <c r="K39" i="448"/>
  <c r="AX100" i="491"/>
  <c r="BD100" i="491"/>
  <c r="K9" i="475"/>
  <c r="K9" i="477"/>
  <c r="K9" i="485"/>
  <c r="K9" i="488"/>
  <c r="K9" i="449"/>
  <c r="K9" i="481"/>
  <c r="K9" i="483"/>
  <c r="K9" i="487"/>
  <c r="K9" i="490"/>
  <c r="K9" i="473"/>
  <c r="K9" i="474"/>
  <c r="K9" i="478"/>
  <c r="K9" i="479"/>
  <c r="K9" i="480"/>
  <c r="K9" i="482"/>
  <c r="K9" i="486"/>
  <c r="K9" i="489"/>
  <c r="BI24" i="491"/>
  <c r="V24" i="491"/>
  <c r="K18" i="452"/>
  <c r="BI25" i="485"/>
  <c r="V25" i="485"/>
  <c r="BA25" i="482"/>
  <c r="AY25" i="482"/>
  <c r="BI22" i="484"/>
  <c r="V22" i="484"/>
  <c r="BI25" i="474"/>
  <c r="V25" i="474"/>
  <c r="BH23" i="474"/>
  <c r="BK2" i="474"/>
  <c r="BI23" i="474"/>
  <c r="V23" i="474"/>
  <c r="BH23" i="473"/>
  <c r="BK2" i="473"/>
  <c r="D30" i="72"/>
  <c r="BI27" i="477"/>
  <c r="V27" i="477"/>
  <c r="AY15" i="491"/>
  <c r="BA15" i="491"/>
  <c r="BA23" i="474"/>
  <c r="AY23" i="474"/>
  <c r="AY24" i="482"/>
  <c r="BA24" i="482"/>
  <c r="D33" i="72"/>
  <c r="BA25" i="485"/>
  <c r="AY25" i="485"/>
  <c r="BH15" i="489"/>
  <c r="BC2" i="489"/>
  <c r="H38" i="448"/>
  <c r="BI15" i="489"/>
  <c r="V15" i="489"/>
  <c r="AY22" i="474"/>
  <c r="BA22" i="474"/>
  <c r="BI27" i="478"/>
  <c r="V27" i="478"/>
  <c r="BH27" i="478"/>
  <c r="BO2" i="478"/>
  <c r="T27" i="448"/>
  <c r="BI18" i="486"/>
  <c r="V18" i="486"/>
  <c r="BI24" i="487"/>
  <c r="V24" i="487"/>
  <c r="BH24" i="487"/>
  <c r="BL2" i="487"/>
  <c r="BH20" i="482"/>
  <c r="BH2" i="482"/>
  <c r="M31" i="448"/>
  <c r="BI20" i="482"/>
  <c r="V20" i="482"/>
  <c r="BI15" i="486"/>
  <c r="V15" i="486"/>
  <c r="BH22" i="473"/>
  <c r="BJ2" i="473"/>
  <c r="BI22" i="473"/>
  <c r="V22" i="473"/>
  <c r="AY19" i="483"/>
  <c r="BA19" i="483"/>
  <c r="BA23" i="491"/>
  <c r="AY23" i="491"/>
  <c r="BI25" i="479"/>
  <c r="V25" i="479"/>
  <c r="BH25" i="479"/>
  <c r="BM2" i="479"/>
  <c r="BI24" i="480"/>
  <c r="V24" i="480"/>
  <c r="BH24" i="480"/>
  <c r="BL2" i="480"/>
  <c r="BH24" i="485"/>
  <c r="BL2" i="485"/>
  <c r="BH24" i="473"/>
  <c r="BL2" i="473"/>
  <c r="BI24" i="473"/>
  <c r="V24" i="473"/>
  <c r="BI20" i="449"/>
  <c r="V20" i="449"/>
  <c r="BA22" i="484"/>
  <c r="AY22" i="484"/>
  <c r="AY25" i="475"/>
  <c r="BA25" i="475"/>
  <c r="BH21" i="487"/>
  <c r="BI2" i="487"/>
  <c r="N36" i="448"/>
  <c r="BA23" i="481"/>
  <c r="AY23" i="481"/>
  <c r="BA22" i="491"/>
  <c r="AY22" i="491"/>
  <c r="BA25" i="479"/>
  <c r="AY25" i="479"/>
  <c r="BH22" i="482"/>
  <c r="BJ2" i="482"/>
  <c r="BI22" i="482"/>
  <c r="V22" i="482"/>
  <c r="BI21" i="488"/>
  <c r="V21" i="488"/>
  <c r="BH21" i="488"/>
  <c r="BI2" i="488"/>
  <c r="N37" i="448"/>
  <c r="BH24" i="479"/>
  <c r="BL2" i="479"/>
  <c r="BI22" i="483"/>
  <c r="V22" i="483"/>
  <c r="E26" i="72"/>
  <c r="BA22" i="473"/>
  <c r="AY22" i="473"/>
  <c r="BI28" i="480"/>
  <c r="V28" i="480"/>
  <c r="BP2" i="480"/>
  <c r="U29" i="448"/>
  <c r="AY22" i="481"/>
  <c r="BA22" i="481"/>
  <c r="BI26" i="490"/>
  <c r="V26" i="490"/>
  <c r="BH26" i="490"/>
  <c r="BN2" i="490"/>
  <c r="S39" i="448"/>
  <c r="BH19" i="490"/>
  <c r="BG2" i="490"/>
  <c r="L39" i="448"/>
  <c r="BA21" i="477"/>
  <c r="AY21" i="477"/>
  <c r="BI24" i="478"/>
  <c r="V24" i="478"/>
  <c r="BI25" i="476"/>
  <c r="V25" i="476"/>
  <c r="BH25" i="476"/>
  <c r="BM2" i="476"/>
  <c r="BH19" i="485"/>
  <c r="BG2" i="485"/>
  <c r="L34" i="448"/>
  <c r="BI22" i="489"/>
  <c r="V22" i="489"/>
  <c r="E31" i="72"/>
  <c r="BA23" i="477"/>
  <c r="AY23" i="477"/>
  <c r="BA25" i="488"/>
  <c r="AY25" i="488"/>
  <c r="BA24" i="491"/>
  <c r="AY24" i="491"/>
  <c r="BA17" i="490"/>
  <c r="AY17" i="490"/>
  <c r="BA24" i="480"/>
  <c r="AY24" i="480"/>
  <c r="BA23" i="488"/>
  <c r="AY23" i="488"/>
  <c r="BA21" i="485"/>
  <c r="BI25" i="475"/>
  <c r="V25" i="475"/>
  <c r="BH25" i="475"/>
  <c r="BM2" i="475"/>
  <c r="BH25" i="490"/>
  <c r="BM2" i="490"/>
  <c r="BI25" i="490"/>
  <c r="V25" i="490"/>
  <c r="BA19" i="491"/>
  <c r="AY19" i="491"/>
  <c r="AY27" i="487"/>
  <c r="BA27" i="487"/>
  <c r="BA23" i="486"/>
  <c r="AY23" i="486"/>
  <c r="BI15" i="481"/>
  <c r="V15" i="481"/>
  <c r="BI27" i="474"/>
  <c r="V27" i="474"/>
  <c r="BH27" i="474"/>
  <c r="BO2" i="474"/>
  <c r="T23" i="448"/>
  <c r="BH24" i="476"/>
  <c r="BL2" i="476"/>
  <c r="AY24" i="484"/>
  <c r="BA24" i="484"/>
  <c r="BA22" i="487"/>
  <c r="AY22" i="487"/>
  <c r="BI25" i="482"/>
  <c r="V25" i="482"/>
  <c r="BA24" i="485"/>
  <c r="AY24" i="485"/>
  <c r="BI24" i="481"/>
  <c r="V24" i="481"/>
  <c r="AY23" i="484"/>
  <c r="BA23" i="484"/>
  <c r="BI25" i="477"/>
  <c r="V25" i="477"/>
  <c r="BH25" i="477"/>
  <c r="BM2" i="477"/>
  <c r="BH23" i="478"/>
  <c r="BK2" i="478"/>
  <c r="BI23" i="478"/>
  <c r="V23" i="478"/>
  <c r="BI23" i="489"/>
  <c r="V23" i="489"/>
  <c r="BH23" i="489"/>
  <c r="BK2" i="489"/>
  <c r="BH22" i="480"/>
  <c r="BJ2" i="480"/>
  <c r="Q18" i="452"/>
  <c r="M18" i="452"/>
  <c r="U18" i="452"/>
  <c r="S18" i="452"/>
  <c r="V61" i="448"/>
  <c r="O18" i="452"/>
  <c r="BI22" i="449"/>
  <c r="V22" i="449"/>
  <c r="BH22" i="449"/>
  <c r="BJ2" i="449"/>
  <c r="O21" i="448"/>
  <c r="L34" i="72"/>
  <c r="K34" i="72"/>
  <c r="D34" i="72"/>
  <c r="BH27" i="449"/>
  <c r="BO2" i="449"/>
  <c r="T21" i="448"/>
  <c r="BI21" i="449"/>
  <c r="V21" i="449"/>
  <c r="BH25" i="449"/>
  <c r="BM2" i="449"/>
  <c r="R21" i="448"/>
  <c r="BI25" i="449"/>
  <c r="V25" i="449"/>
  <c r="BH28" i="449"/>
  <c r="BP2" i="449"/>
  <c r="U21" i="448"/>
  <c r="BI28" i="449"/>
  <c r="V28" i="449"/>
  <c r="AY16" i="488"/>
  <c r="BA15" i="479"/>
  <c r="AY15" i="479"/>
  <c r="BH23" i="485"/>
  <c r="BK2" i="485"/>
  <c r="BI23" i="485"/>
  <c r="V23" i="485"/>
  <c r="BI22" i="474"/>
  <c r="V22" i="474"/>
  <c r="BH22" i="474"/>
  <c r="BJ2" i="474"/>
  <c r="BH23" i="483"/>
  <c r="BK2" i="483"/>
  <c r="BI23" i="483"/>
  <c r="V23" i="483"/>
  <c r="BI20" i="484"/>
  <c r="V20" i="484"/>
  <c r="BI23" i="484"/>
  <c r="V23" i="484"/>
  <c r="BH23" i="484"/>
  <c r="BK2" i="484"/>
  <c r="BH22" i="481"/>
  <c r="BJ2" i="481"/>
  <c r="BI22" i="481"/>
  <c r="V22" i="481"/>
  <c r="BA25" i="476"/>
  <c r="AY25" i="476"/>
  <c r="BH19" i="473"/>
  <c r="BG2" i="473"/>
  <c r="L22" i="448"/>
  <c r="BI19" i="473"/>
  <c r="V19" i="473"/>
  <c r="BH22" i="488"/>
  <c r="BJ2" i="488"/>
  <c r="BI22" i="488"/>
  <c r="V22" i="488"/>
  <c r="BI23" i="487"/>
  <c r="V23" i="487"/>
  <c r="BH23" i="487"/>
  <c r="BK2" i="487"/>
  <c r="AY18" i="485"/>
  <c r="BA18" i="485"/>
  <c r="BH19" i="483"/>
  <c r="BG2" i="483"/>
  <c r="L32" i="448"/>
  <c r="BI23" i="477"/>
  <c r="V23" i="477"/>
  <c r="BH23" i="477"/>
  <c r="BK2" i="477"/>
  <c r="AY26" i="485"/>
  <c r="BA26" i="485"/>
  <c r="BA24" i="476"/>
  <c r="AY24" i="476"/>
  <c r="BH22" i="491"/>
  <c r="BJ2" i="491"/>
  <c r="O40" i="448"/>
  <c r="BI22" i="491"/>
  <c r="V22" i="491"/>
  <c r="AY25" i="483"/>
  <c r="BA25" i="483"/>
  <c r="BI24" i="482"/>
  <c r="V24" i="482"/>
  <c r="BH24" i="482"/>
  <c r="BL2" i="482"/>
  <c r="BH22" i="477"/>
  <c r="BJ2" i="477"/>
  <c r="BI22" i="477"/>
  <c r="V22" i="477"/>
  <c r="BH22" i="478"/>
  <c r="BJ2" i="478"/>
  <c r="BI22" i="478"/>
  <c r="V22" i="478"/>
  <c r="BA22" i="476"/>
  <c r="AY22" i="476"/>
  <c r="BI28" i="485"/>
  <c r="V28" i="485"/>
  <c r="BH28" i="485"/>
  <c r="BP2" i="485"/>
  <c r="U34" i="448"/>
  <c r="BI15" i="483"/>
  <c r="V15" i="483"/>
  <c r="BI25" i="488"/>
  <c r="V25" i="488"/>
  <c r="BH25" i="488"/>
  <c r="BM2" i="488"/>
  <c r="BH16" i="484"/>
  <c r="BD2" i="484"/>
  <c r="I33" i="448"/>
  <c r="BI16" i="484"/>
  <c r="V16" i="484"/>
  <c r="BH28" i="481"/>
  <c r="BP2" i="481"/>
  <c r="U30" i="448"/>
  <c r="BI28" i="481"/>
  <c r="V28" i="481"/>
  <c r="BI24" i="483"/>
  <c r="V24" i="483"/>
  <c r="BH24" i="483"/>
  <c r="BL2" i="483"/>
  <c r="AY18" i="489"/>
  <c r="BA18" i="489"/>
  <c r="AY23" i="475"/>
  <c r="BA23" i="475"/>
  <c r="BH27" i="473"/>
  <c r="BO2" i="473"/>
  <c r="T22" i="448"/>
  <c r="BI27" i="473"/>
  <c r="V27" i="473"/>
  <c r="AY25" i="491"/>
  <c r="BA25" i="491"/>
  <c r="BA22" i="490"/>
  <c r="AY22" i="490"/>
  <c r="BH25" i="473"/>
  <c r="BM2" i="473"/>
  <c r="BA17" i="486"/>
  <c r="AY17" i="486"/>
  <c r="AY23" i="489"/>
  <c r="BA23" i="489"/>
  <c r="BH18" i="491"/>
  <c r="BF2" i="491"/>
  <c r="K40" i="448"/>
  <c r="BI18" i="491"/>
  <c r="V18" i="491"/>
  <c r="BA21" i="487"/>
  <c r="BH20" i="490"/>
  <c r="BH2" i="490"/>
  <c r="M39" i="448"/>
  <c r="BI20" i="490"/>
  <c r="V20" i="490"/>
  <c r="BA22" i="480"/>
  <c r="AY22" i="480"/>
  <c r="BA22" i="488"/>
  <c r="AY22" i="488"/>
  <c r="BI18" i="480"/>
  <c r="V18" i="480"/>
  <c r="BH18" i="480"/>
  <c r="BF2" i="480"/>
  <c r="K29" i="448"/>
  <c r="BA22" i="475"/>
  <c r="AY22" i="475"/>
  <c r="BI15" i="473"/>
  <c r="V15" i="473"/>
  <c r="BA16" i="491"/>
  <c r="AY16" i="491"/>
  <c r="BH21" i="483"/>
  <c r="BI2" i="483"/>
  <c r="N32" i="448"/>
  <c r="BI21" i="483"/>
  <c r="V21" i="483"/>
  <c r="BH24" i="488"/>
  <c r="BL2" i="488"/>
  <c r="BI24" i="488"/>
  <c r="V24" i="488"/>
  <c r="BA25" i="487"/>
  <c r="AY25" i="487"/>
  <c r="BI22" i="479"/>
  <c r="V22" i="479"/>
  <c r="BH22" i="479"/>
  <c r="BJ2" i="479"/>
  <c r="BI18" i="479"/>
  <c r="V18" i="479"/>
  <c r="BH18" i="479"/>
  <c r="BF2" i="479"/>
  <c r="K28" i="448"/>
  <c r="BH15" i="478"/>
  <c r="BC2" i="478"/>
  <c r="H27" i="448"/>
  <c r="BI15" i="478"/>
  <c r="V15" i="478"/>
  <c r="AY22" i="485"/>
  <c r="BA22" i="485"/>
  <c r="BH16" i="480"/>
  <c r="BD2" i="480"/>
  <c r="I29" i="448"/>
  <c r="BI16" i="480"/>
  <c r="V16" i="480"/>
  <c r="BA28" i="480"/>
  <c r="AY28" i="480"/>
  <c r="AY27" i="474"/>
  <c r="BA27" i="474"/>
  <c r="BH24" i="474"/>
  <c r="BL2" i="474"/>
  <c r="BI24" i="474"/>
  <c r="V24" i="474"/>
  <c r="AY25" i="474"/>
  <c r="BA25" i="474"/>
  <c r="H24" i="486"/>
  <c r="V41" i="486" s="1"/>
  <c r="H23" i="486"/>
  <c r="V40" i="486" s="1"/>
  <c r="H28" i="486"/>
  <c r="V45" i="486" s="1"/>
  <c r="H18" i="486"/>
  <c r="N42" i="486" s="1"/>
  <c r="H26" i="476"/>
  <c r="V43" i="476" s="1"/>
  <c r="H25" i="476"/>
  <c r="V42" i="476" s="1"/>
  <c r="H24" i="476"/>
  <c r="V41" i="476" s="1"/>
  <c r="H23" i="476"/>
  <c r="V40" i="476" s="1"/>
  <c r="H22" i="476"/>
  <c r="V39" i="476" s="1"/>
  <c r="H28" i="476"/>
  <c r="V45" i="476" s="1"/>
  <c r="H27" i="476"/>
  <c r="V44" i="476" s="1"/>
  <c r="BM3" i="475"/>
  <c r="BM4" i="475" s="1"/>
  <c r="BM5" i="475" s="1"/>
  <c r="H19" i="475"/>
  <c r="N43" i="475" s="1"/>
  <c r="H17" i="475"/>
  <c r="N41" i="475" s="1"/>
  <c r="H15" i="475"/>
  <c r="N39" i="475" s="1"/>
  <c r="H20" i="475"/>
  <c r="N44" i="475" s="1"/>
  <c r="H16" i="478"/>
  <c r="N40" i="478" s="1"/>
  <c r="H28" i="478"/>
  <c r="V45" i="478" s="1"/>
  <c r="H27" i="478"/>
  <c r="V44" i="478" s="1"/>
  <c r="H21" i="478"/>
  <c r="N45" i="478" s="1"/>
  <c r="H19" i="478"/>
  <c r="N43" i="478" s="1"/>
  <c r="H26" i="478"/>
  <c r="V43" i="478" s="1"/>
  <c r="H18" i="478"/>
  <c r="N42" i="478" s="1"/>
  <c r="H25" i="478"/>
  <c r="V42" i="478" s="1"/>
  <c r="H17" i="478"/>
  <c r="N41" i="478" s="1"/>
  <c r="BM3" i="478"/>
  <c r="BM4" i="478" s="1"/>
  <c r="BM5" i="478" s="1"/>
  <c r="K10" i="478"/>
  <c r="BH3" i="478"/>
  <c r="BH4" i="478" s="1"/>
  <c r="BH5" i="478" s="1"/>
  <c r="AY22" i="449"/>
  <c r="BA22" i="449"/>
  <c r="AX25" i="449"/>
  <c r="BA28" i="449"/>
  <c r="AY28" i="449"/>
  <c r="BI23" i="449"/>
  <c r="V23" i="449"/>
  <c r="AY24" i="449"/>
  <c r="BA24" i="449"/>
  <c r="BH19" i="449"/>
  <c r="BG2" i="449"/>
  <c r="L21" i="448"/>
  <c r="BH21" i="449"/>
  <c r="BI2" i="449"/>
  <c r="N21" i="448"/>
  <c r="BG24" i="449"/>
  <c r="BH24" i="449"/>
  <c r="BL2" i="449"/>
  <c r="Q21" i="448"/>
  <c r="AX23" i="449"/>
  <c r="AX21" i="449"/>
  <c r="BG23" i="449"/>
  <c r="BH23" i="449"/>
  <c r="BK2" i="449"/>
  <c r="P21" i="448"/>
  <c r="K8" i="478"/>
  <c r="BL3" i="478"/>
  <c r="BL4" i="478" s="1"/>
  <c r="BL5" i="478" s="1"/>
  <c r="BA23" i="449"/>
  <c r="AY23" i="449"/>
  <c r="AX20" i="449"/>
  <c r="AX15" i="449"/>
  <c r="BA15" i="449"/>
  <c r="BI17" i="485"/>
  <c r="V17" i="485"/>
  <c r="BI17" i="479"/>
  <c r="V17" i="479"/>
  <c r="BH16" i="479"/>
  <c r="BD2" i="479"/>
  <c r="I28" i="448"/>
  <c r="BH19" i="480"/>
  <c r="BG2" i="480"/>
  <c r="L29" i="448"/>
  <c r="BI15" i="474"/>
  <c r="V15" i="474"/>
  <c r="BH20" i="449"/>
  <c r="BH2" i="449"/>
  <c r="M21" i="448"/>
  <c r="BH20" i="479"/>
  <c r="BH2" i="479"/>
  <c r="M28" i="448"/>
  <c r="BI19" i="476"/>
  <c r="V19" i="476"/>
  <c r="BI20" i="489"/>
  <c r="V20" i="489"/>
  <c r="BH19" i="479"/>
  <c r="BG2" i="479"/>
  <c r="L28" i="448"/>
  <c r="BH20" i="485"/>
  <c r="BH2" i="485"/>
  <c r="M34" i="448"/>
  <c r="BI18" i="474"/>
  <c r="V18" i="474"/>
  <c r="BH15" i="487"/>
  <c r="BC2" i="487"/>
  <c r="H36" i="448"/>
  <c r="BI21" i="485"/>
  <c r="V21" i="485"/>
  <c r="BI17" i="474"/>
  <c r="V17" i="474"/>
  <c r="BH20" i="476"/>
  <c r="BH2" i="476"/>
  <c r="M25" i="448"/>
  <c r="BH15" i="473"/>
  <c r="BC2" i="473"/>
  <c r="H22" i="448"/>
  <c r="BH16" i="491"/>
  <c r="BD2" i="491"/>
  <c r="I40" i="448"/>
  <c r="BH17" i="476"/>
  <c r="BE2" i="476"/>
  <c r="J25" i="448"/>
  <c r="BI21" i="486"/>
  <c r="V21" i="486"/>
  <c r="BI17" i="487"/>
  <c r="V17" i="487"/>
  <c r="BI19" i="449"/>
  <c r="V19" i="449"/>
  <c r="BI19" i="487"/>
  <c r="V19" i="487"/>
  <c r="BI19" i="475"/>
  <c r="V19" i="475"/>
  <c r="BI28" i="475"/>
  <c r="V28" i="475"/>
  <c r="BI26" i="479"/>
  <c r="V26" i="479"/>
  <c r="BG3" i="475"/>
  <c r="BG4" i="475" s="1"/>
  <c r="BG5" i="475" s="1"/>
  <c r="BH28" i="482"/>
  <c r="BP2" i="482"/>
  <c r="U31" i="448"/>
  <c r="BI28" i="486"/>
  <c r="V28" i="486"/>
  <c r="BI28" i="487"/>
  <c r="V28" i="487"/>
  <c r="BH26" i="485"/>
  <c r="BN2" i="485"/>
  <c r="S34" i="448"/>
  <c r="BH26" i="480"/>
  <c r="BN2" i="480"/>
  <c r="S29" i="448"/>
  <c r="BI27" i="483"/>
  <c r="V27" i="483"/>
  <c r="BJ3" i="475"/>
  <c r="BJ4" i="475" s="1"/>
  <c r="BJ5" i="475" s="1"/>
  <c r="K8" i="475"/>
  <c r="BI26" i="477"/>
  <c r="V26" i="477"/>
  <c r="BI26" i="489"/>
  <c r="V26" i="489"/>
  <c r="BH27" i="475"/>
  <c r="BO2" i="475"/>
  <c r="T24" i="448"/>
  <c r="AY26" i="480"/>
  <c r="BA26" i="480"/>
  <c r="BD3" i="475"/>
  <c r="BD4" i="475" s="1"/>
  <c r="BD5" i="475" s="1"/>
  <c r="AX28" i="485"/>
  <c r="BL3" i="475"/>
  <c r="BL4" i="475" s="1"/>
  <c r="BL5" i="475" s="1"/>
  <c r="V72" i="475"/>
  <c r="BK3" i="475"/>
  <c r="BK4" i="475" s="1"/>
  <c r="BK5" i="475" s="1"/>
  <c r="AX28" i="487"/>
  <c r="K7" i="475"/>
  <c r="BB2" i="475" s="1"/>
  <c r="D24" i="448" s="1"/>
  <c r="BF3" i="475"/>
  <c r="BF4" i="475" s="1"/>
  <c r="BF5" i="475" s="1"/>
  <c r="AX27" i="485"/>
  <c r="BA27" i="449"/>
  <c r="BE3" i="475"/>
  <c r="BE4" i="475" s="1"/>
  <c r="BE5" i="475" s="1"/>
  <c r="BP3" i="475"/>
  <c r="BP4" i="475" s="1"/>
  <c r="BP5" i="475" s="1"/>
  <c r="AX27" i="478"/>
  <c r="BA27" i="478"/>
  <c r="AX28" i="483"/>
  <c r="BI3" i="475"/>
  <c r="BI4" i="475" s="1"/>
  <c r="BI5" i="475" s="1"/>
  <c r="BO3" i="475"/>
  <c r="BO4" i="475" s="1"/>
  <c r="BO5" i="475" s="1"/>
  <c r="AX28" i="477"/>
  <c r="BA28" i="477"/>
  <c r="AX26" i="482"/>
  <c r="AX26" i="487"/>
  <c r="BA26" i="487"/>
  <c r="AX27" i="490"/>
  <c r="BA27" i="490"/>
  <c r="K10" i="476"/>
  <c r="BN3" i="475"/>
  <c r="BN4" i="475" s="1"/>
  <c r="BN5" i="475" s="1"/>
  <c r="AX26" i="475"/>
  <c r="AX28" i="476"/>
  <c r="BA28" i="476"/>
  <c r="AX26" i="479"/>
  <c r="AX27" i="484"/>
  <c r="AY20" i="483"/>
  <c r="BA20" i="483"/>
  <c r="AY19" i="490"/>
  <c r="BA19" i="490"/>
  <c r="AY21" i="491"/>
  <c r="BA21" i="491"/>
  <c r="BA20" i="480"/>
  <c r="AY20" i="480"/>
  <c r="AY21" i="482"/>
  <c r="BA21" i="482"/>
  <c r="BA21" i="449"/>
  <c r="AY21" i="449"/>
  <c r="AY20" i="476"/>
  <c r="BA20" i="476"/>
  <c r="BA20" i="449"/>
  <c r="AY20" i="449"/>
  <c r="AX19" i="473"/>
  <c r="BA19" i="473"/>
  <c r="AX20" i="474"/>
  <c r="AX21" i="475"/>
  <c r="AY21" i="475"/>
  <c r="AX15" i="480"/>
  <c r="AY15" i="480"/>
  <c r="AX19" i="486"/>
  <c r="AX16" i="489"/>
  <c r="AX18" i="490"/>
  <c r="BA21" i="488"/>
  <c r="AX15" i="473"/>
  <c r="AY15" i="473"/>
  <c r="AX15" i="474"/>
  <c r="AY15" i="474"/>
  <c r="AX20" i="475"/>
  <c r="AY20" i="475"/>
  <c r="K7" i="476"/>
  <c r="AV100" i="476" s="1"/>
  <c r="B10" i="72" s="1"/>
  <c r="AX17" i="477"/>
  <c r="AX18" i="481"/>
  <c r="AX17" i="487"/>
  <c r="BH3" i="476"/>
  <c r="BH4" i="476" s="1"/>
  <c r="BH5" i="476" s="1"/>
  <c r="AY20" i="482"/>
  <c r="AX16" i="449"/>
  <c r="AY16" i="449"/>
  <c r="AX16" i="490"/>
  <c r="AY16" i="490"/>
  <c r="BJ3" i="476"/>
  <c r="BJ4" i="476" s="1"/>
  <c r="BJ5" i="476" s="1"/>
  <c r="AX17" i="473"/>
  <c r="AY17" i="473"/>
  <c r="AX21" i="474"/>
  <c r="AX18" i="476"/>
  <c r="AX21" i="476"/>
  <c r="BA21" i="476"/>
  <c r="AX17" i="478"/>
  <c r="AX20" i="485"/>
  <c r="BA20" i="485"/>
  <c r="AX20" i="488"/>
  <c r="AX18" i="491"/>
  <c r="BA19" i="477"/>
  <c r="BA18" i="488"/>
  <c r="AX21" i="484"/>
  <c r="BA21" i="484"/>
  <c r="AX16" i="486"/>
  <c r="AX16" i="487"/>
  <c r="AX15" i="488"/>
  <c r="AX20" i="473"/>
  <c r="AY20" i="473"/>
  <c r="AX20" i="478"/>
  <c r="AX21" i="480"/>
  <c r="AX19" i="485"/>
  <c r="AX15" i="487"/>
  <c r="AX19" i="488"/>
  <c r="BA27" i="485"/>
  <c r="AY27" i="485"/>
  <c r="BA28" i="485"/>
  <c r="AY28" i="485"/>
  <c r="BA28" i="479"/>
  <c r="AY28" i="479"/>
  <c r="AY26" i="481"/>
  <c r="BA26" i="481"/>
  <c r="BA27" i="483"/>
  <c r="AY27" i="483"/>
  <c r="BA28" i="483"/>
  <c r="AY28" i="483"/>
  <c r="AY26" i="490"/>
  <c r="BA26" i="490"/>
  <c r="BI26" i="487"/>
  <c r="V26" i="487"/>
  <c r="BI26" i="480"/>
  <c r="V26" i="480"/>
  <c r="BI26" i="473"/>
  <c r="V26" i="473"/>
  <c r="BH26" i="473"/>
  <c r="BN2" i="473"/>
  <c r="S22" i="448"/>
  <c r="BH28" i="479"/>
  <c r="BP2" i="479"/>
  <c r="U28" i="448"/>
  <c r="BI28" i="479"/>
  <c r="V28" i="479"/>
  <c r="AX26" i="477"/>
  <c r="AX27" i="477"/>
  <c r="AX28" i="478"/>
  <c r="AX28" i="484"/>
  <c r="AX28" i="486"/>
  <c r="AX26" i="488"/>
  <c r="AX27" i="488"/>
  <c r="BH27" i="489"/>
  <c r="BO2" i="489"/>
  <c r="T38" i="448"/>
  <c r="BI27" i="491"/>
  <c r="V27" i="491"/>
  <c r="AY27" i="490"/>
  <c r="BG26" i="449"/>
  <c r="BF26" i="449"/>
  <c r="BI28" i="473"/>
  <c r="V28" i="473"/>
  <c r="BG28" i="476"/>
  <c r="BF28" i="476"/>
  <c r="BG27" i="485"/>
  <c r="BF27" i="485"/>
  <c r="AX28" i="489"/>
  <c r="BA26" i="449"/>
  <c r="BI26" i="481"/>
  <c r="V26" i="481"/>
  <c r="BH26" i="481"/>
  <c r="BN2" i="481"/>
  <c r="S30" i="448"/>
  <c r="AX28" i="473"/>
  <c r="AX27" i="480"/>
  <c r="BG26" i="482"/>
  <c r="BF26" i="482"/>
  <c r="AX26" i="484"/>
  <c r="AX26" i="486"/>
  <c r="AX27" i="486"/>
  <c r="AY26" i="489"/>
  <c r="BA26" i="489"/>
  <c r="AX27" i="491"/>
  <c r="AX28" i="491"/>
  <c r="BG28" i="474"/>
  <c r="BF28" i="474"/>
  <c r="BG27" i="476"/>
  <c r="BF27" i="476"/>
  <c r="BI27" i="479"/>
  <c r="V27" i="479"/>
  <c r="AY27" i="476"/>
  <c r="AY27" i="473"/>
  <c r="BA27" i="473"/>
  <c r="BH26" i="475"/>
  <c r="BN2" i="475"/>
  <c r="S24" i="448"/>
  <c r="AX28" i="475"/>
  <c r="BH27" i="477"/>
  <c r="BO2" i="477"/>
  <c r="T26" i="448"/>
  <c r="BH28" i="478"/>
  <c r="BP2" i="478"/>
  <c r="U27" i="448"/>
  <c r="AX27" i="481"/>
  <c r="AX28" i="481"/>
  <c r="BF28" i="484"/>
  <c r="BG28" i="484"/>
  <c r="BH26" i="488"/>
  <c r="BN2" i="488"/>
  <c r="S37" i="448"/>
  <c r="AX26" i="491"/>
  <c r="BF27" i="484"/>
  <c r="BA28" i="474"/>
  <c r="BF27" i="488"/>
  <c r="BH26" i="486"/>
  <c r="BN2" i="486"/>
  <c r="S35" i="448"/>
  <c r="BI26" i="486"/>
  <c r="V26" i="486"/>
  <c r="AX27" i="482"/>
  <c r="BI27" i="486"/>
  <c r="V27" i="486"/>
  <c r="BH27" i="486"/>
  <c r="BO2" i="486"/>
  <c r="T35" i="448"/>
  <c r="BF27" i="487"/>
  <c r="BG27" i="487"/>
  <c r="AX27" i="489"/>
  <c r="BG28" i="489"/>
  <c r="BF28" i="489"/>
  <c r="BD3" i="478"/>
  <c r="BD4" i="478" s="1"/>
  <c r="BD5" i="478" s="1"/>
  <c r="BN3" i="478"/>
  <c r="BN4" i="478" s="1"/>
  <c r="BN5" i="478" s="1"/>
  <c r="BE3" i="478"/>
  <c r="BE4" i="478" s="1"/>
  <c r="BE5" i="478" s="1"/>
  <c r="V72" i="478"/>
  <c r="BG3" i="478"/>
  <c r="BG4" i="478" s="1"/>
  <c r="BG5" i="478" s="1"/>
  <c r="BA26" i="474"/>
  <c r="AY26" i="474"/>
  <c r="AY26" i="476"/>
  <c r="BH28" i="486"/>
  <c r="BP2" i="486"/>
  <c r="U35" i="448"/>
  <c r="AX26" i="473"/>
  <c r="BG26" i="474"/>
  <c r="AX27" i="475"/>
  <c r="BF26" i="476"/>
  <c r="BG26" i="476"/>
  <c r="BG26" i="478"/>
  <c r="BF26" i="478"/>
  <c r="AY26" i="479"/>
  <c r="BA26" i="479"/>
  <c r="AX27" i="479"/>
  <c r="AX26" i="483"/>
  <c r="BG28" i="488"/>
  <c r="BI28" i="488"/>
  <c r="V28" i="488"/>
  <c r="AX28" i="490"/>
  <c r="BI28" i="491"/>
  <c r="V28" i="491"/>
  <c r="BG28" i="483"/>
  <c r="AY28" i="488"/>
  <c r="BF27" i="481"/>
  <c r="BF26" i="484"/>
  <c r="BF27" i="490"/>
  <c r="BF26" i="474"/>
  <c r="BF26" i="491"/>
  <c r="BG27" i="482"/>
  <c r="BH27" i="482"/>
  <c r="BO2" i="482"/>
  <c r="T31" i="448"/>
  <c r="BA17" i="473"/>
  <c r="AY18" i="473"/>
  <c r="BA18" i="473"/>
  <c r="AY16" i="489"/>
  <c r="BA16" i="489"/>
  <c r="BA18" i="490"/>
  <c r="AY18" i="490"/>
  <c r="BA19" i="476"/>
  <c r="AY19" i="476"/>
  <c r="BA15" i="480"/>
  <c r="AY21" i="484"/>
  <c r="BA15" i="473"/>
  <c r="BA15" i="474"/>
  <c r="AY15" i="477"/>
  <c r="BA15" i="477"/>
  <c r="BA20" i="473"/>
  <c r="AY17" i="475"/>
  <c r="BA17" i="475"/>
  <c r="BF17" i="486"/>
  <c r="BG17" i="486"/>
  <c r="AY15" i="486"/>
  <c r="BI17" i="480"/>
  <c r="V17" i="480"/>
  <c r="AY21" i="489"/>
  <c r="BI17" i="476"/>
  <c r="V17" i="476"/>
  <c r="BH18" i="481"/>
  <c r="BF2" i="481"/>
  <c r="K30" i="448"/>
  <c r="BF20" i="481"/>
  <c r="BG21" i="474"/>
  <c r="BF21" i="474"/>
  <c r="BG18" i="477"/>
  <c r="AX19" i="478"/>
  <c r="AY19" i="478"/>
  <c r="AX20" i="484"/>
  <c r="BH17" i="489"/>
  <c r="BE2" i="489"/>
  <c r="J38" i="448"/>
  <c r="BI17" i="491"/>
  <c r="V17" i="491"/>
  <c r="BA17" i="480"/>
  <c r="AY17" i="480"/>
  <c r="AY18" i="449"/>
  <c r="BI20" i="480"/>
  <c r="V20" i="480"/>
  <c r="BH19" i="486"/>
  <c r="BG2" i="486"/>
  <c r="L35" i="448"/>
  <c r="BI16" i="490"/>
  <c r="V16" i="490"/>
  <c r="BH16" i="487"/>
  <c r="BD2" i="487"/>
  <c r="I36" i="448"/>
  <c r="BH21" i="486"/>
  <c r="BI2" i="486"/>
  <c r="N35" i="448"/>
  <c r="AX18" i="478"/>
  <c r="AY18" i="478"/>
  <c r="AX15" i="482"/>
  <c r="BA15" i="482"/>
  <c r="AX15" i="483"/>
  <c r="AX16" i="484"/>
  <c r="AX19" i="489"/>
  <c r="BI15" i="449"/>
  <c r="V15" i="449"/>
  <c r="AY21" i="474"/>
  <c r="BA21" i="474"/>
  <c r="BI21" i="475"/>
  <c r="V21" i="475"/>
  <c r="BH16" i="477"/>
  <c r="BD2" i="477"/>
  <c r="I26" i="448"/>
  <c r="BI16" i="477"/>
  <c r="V16" i="477"/>
  <c r="BF17" i="477"/>
  <c r="BG17" i="477"/>
  <c r="AY16" i="486"/>
  <c r="BA16" i="486"/>
  <c r="AY16" i="487"/>
  <c r="BA16" i="487"/>
  <c r="BG21" i="489"/>
  <c r="BF21" i="489"/>
  <c r="AY19" i="484"/>
  <c r="BH16" i="478"/>
  <c r="BD2" i="478"/>
  <c r="I27" i="448"/>
  <c r="BG20" i="477"/>
  <c r="BI20" i="477"/>
  <c r="V20" i="477"/>
  <c r="BI20" i="475"/>
  <c r="V20" i="475"/>
  <c r="BF18" i="476"/>
  <c r="BG18" i="476"/>
  <c r="AY21" i="480"/>
  <c r="BA21" i="480"/>
  <c r="BG21" i="484"/>
  <c r="BF21" i="484"/>
  <c r="BH16" i="489"/>
  <c r="BD2" i="489"/>
  <c r="I38" i="448"/>
  <c r="BG21" i="491"/>
  <c r="BF21" i="491"/>
  <c r="BH19" i="475"/>
  <c r="BG2" i="475"/>
  <c r="L24" i="448"/>
  <c r="BH21" i="490"/>
  <c r="BI2" i="490"/>
  <c r="N39" i="448"/>
  <c r="BI20" i="479"/>
  <c r="V20" i="479"/>
  <c r="BG21" i="478"/>
  <c r="BI21" i="478"/>
  <c r="V21" i="478"/>
  <c r="BI16" i="449"/>
  <c r="V16" i="449"/>
  <c r="BF16" i="473"/>
  <c r="BG16" i="473"/>
  <c r="AX18" i="474"/>
  <c r="BG18" i="475"/>
  <c r="BH15" i="477"/>
  <c r="BC2" i="477"/>
  <c r="H26" i="448"/>
  <c r="AX16" i="478"/>
  <c r="AY16" i="478"/>
  <c r="BF16" i="482"/>
  <c r="BI16" i="482"/>
  <c r="V16" i="482"/>
  <c r="BI17" i="482"/>
  <c r="V17" i="482"/>
  <c r="BH17" i="482"/>
  <c r="BE2" i="482"/>
  <c r="J31" i="448"/>
  <c r="BH20" i="486"/>
  <c r="BH2" i="486"/>
  <c r="M35" i="448"/>
  <c r="AX21" i="490"/>
  <c r="BI18" i="490"/>
  <c r="V18" i="490"/>
  <c r="AY18" i="482"/>
  <c r="AY16" i="482"/>
  <c r="BH15" i="449"/>
  <c r="BC2" i="449"/>
  <c r="H21" i="448"/>
  <c r="BG16" i="475"/>
  <c r="BI16" i="475"/>
  <c r="V16" i="475"/>
  <c r="BH17" i="475"/>
  <c r="BE2" i="475"/>
  <c r="J24" i="448"/>
  <c r="BI17" i="475"/>
  <c r="V17" i="475"/>
  <c r="AX17" i="476"/>
  <c r="AY17" i="476"/>
  <c r="BG19" i="478"/>
  <c r="BH19" i="478"/>
  <c r="BG2" i="478"/>
  <c r="L27" i="448"/>
  <c r="BA18" i="481"/>
  <c r="AY18" i="481"/>
  <c r="AX19" i="481"/>
  <c r="BA19" i="481"/>
  <c r="AX21" i="483"/>
  <c r="BH17" i="479"/>
  <c r="BE2" i="479"/>
  <c r="J28" i="448"/>
  <c r="BA15" i="490"/>
  <c r="AX16" i="479"/>
  <c r="BA18" i="483"/>
  <c r="AY18" i="483"/>
  <c r="BH16" i="488"/>
  <c r="BD2" i="488"/>
  <c r="I37" i="448"/>
  <c r="BI16" i="488"/>
  <c r="V16" i="488"/>
  <c r="AX21" i="478"/>
  <c r="BG15" i="479"/>
  <c r="BH15" i="479"/>
  <c r="BC2" i="479"/>
  <c r="H28" i="448"/>
  <c r="BF15" i="480"/>
  <c r="AX20" i="481"/>
  <c r="AY20" i="481"/>
  <c r="AX17" i="482"/>
  <c r="BA17" i="482"/>
  <c r="BF21" i="482"/>
  <c r="BG16" i="486"/>
  <c r="AX17" i="489"/>
  <c r="BA17" i="489"/>
  <c r="AX20" i="491"/>
  <c r="BF17" i="473"/>
  <c r="BG18" i="473"/>
  <c r="BH18" i="473"/>
  <c r="BF2" i="473"/>
  <c r="K22" i="448"/>
  <c r="AX18" i="475"/>
  <c r="BA18" i="475"/>
  <c r="AX15" i="476"/>
  <c r="BA15" i="476"/>
  <c r="AX16" i="477"/>
  <c r="AX18" i="477"/>
  <c r="AX20" i="477"/>
  <c r="AY20" i="477"/>
  <c r="AX21" i="481"/>
  <c r="BF16" i="483"/>
  <c r="BH16" i="483"/>
  <c r="BD2" i="483"/>
  <c r="I32" i="448"/>
  <c r="BG17" i="483"/>
  <c r="BI17" i="483"/>
  <c r="V17" i="483"/>
  <c r="BI15" i="485"/>
  <c r="V15" i="485"/>
  <c r="BF18" i="449"/>
  <c r="AX16" i="473"/>
  <c r="BG21" i="473"/>
  <c r="BH21" i="473"/>
  <c r="BI2" i="473"/>
  <c r="N22" i="448"/>
  <c r="AX19" i="475"/>
  <c r="BG17" i="478"/>
  <c r="AX17" i="479"/>
  <c r="BA17" i="479"/>
  <c r="BF16" i="481"/>
  <c r="BH16" i="481"/>
  <c r="BD2" i="481"/>
  <c r="I30" i="448"/>
  <c r="AX15" i="484"/>
  <c r="AX18" i="487"/>
  <c r="BG20" i="487"/>
  <c r="AX17" i="449"/>
  <c r="BA17" i="449"/>
  <c r="BH19" i="487"/>
  <c r="BG2" i="487"/>
  <c r="L36" i="448"/>
  <c r="BF20" i="474"/>
  <c r="BH20" i="474"/>
  <c r="BH2" i="474"/>
  <c r="M23" i="448"/>
  <c r="BF21" i="476"/>
  <c r="AX18" i="479"/>
  <c r="AX19" i="479"/>
  <c r="BF17" i="481"/>
  <c r="BI17" i="481"/>
  <c r="V17" i="481"/>
  <c r="AX16" i="483"/>
  <c r="BA16" i="483"/>
  <c r="AX17" i="483"/>
  <c r="AX18" i="486"/>
  <c r="AX19" i="487"/>
  <c r="BF15" i="490"/>
  <c r="BH18" i="482"/>
  <c r="BF2" i="482"/>
  <c r="K31" i="448"/>
  <c r="AX21" i="473"/>
  <c r="AX16" i="474"/>
  <c r="AX17" i="474"/>
  <c r="AX15" i="481"/>
  <c r="BA15" i="481"/>
  <c r="BG19" i="484"/>
  <c r="BI19" i="484"/>
  <c r="V19" i="484"/>
  <c r="AX20" i="486"/>
  <c r="AY20" i="486"/>
  <c r="AX21" i="486"/>
  <c r="BA21" i="486"/>
  <c r="BF18" i="488"/>
  <c r="BF19" i="488"/>
  <c r="BH19" i="488"/>
  <c r="BG2" i="488"/>
  <c r="L37" i="448"/>
  <c r="AX17" i="491"/>
  <c r="BG20" i="491"/>
  <c r="AX18" i="480"/>
  <c r="BA18" i="480"/>
  <c r="BG21" i="480"/>
  <c r="AX16" i="481"/>
  <c r="AX17" i="481"/>
  <c r="BA17" i="481"/>
  <c r="AX17" i="484"/>
  <c r="BA17" i="484"/>
  <c r="AX18" i="484"/>
  <c r="AY18" i="484"/>
  <c r="AX16" i="485"/>
  <c r="AX17" i="485"/>
  <c r="AX17" i="488"/>
  <c r="BA17" i="488"/>
  <c r="AY19" i="481"/>
  <c r="BA16" i="490"/>
  <c r="AY15" i="476"/>
  <c r="BI15" i="476"/>
  <c r="V15" i="476"/>
  <c r="AY20" i="487"/>
  <c r="BA20" i="487"/>
  <c r="BA15" i="485"/>
  <c r="AY15" i="485"/>
  <c r="BA21" i="479"/>
  <c r="AY21" i="479"/>
  <c r="BI17" i="488"/>
  <c r="V17" i="488"/>
  <c r="BA16" i="476"/>
  <c r="AY16" i="476"/>
  <c r="BA20" i="486"/>
  <c r="AY21" i="486"/>
  <c r="BA18" i="476"/>
  <c r="AY18" i="476"/>
  <c r="AY17" i="478"/>
  <c r="BA17" i="478"/>
  <c r="BH19" i="477"/>
  <c r="BG2" i="477"/>
  <c r="L26" i="448"/>
  <c r="BH21" i="478"/>
  <c r="BI2" i="478"/>
  <c r="N27" i="448"/>
  <c r="BG18" i="449"/>
  <c r="BH18" i="449"/>
  <c r="BF2" i="449"/>
  <c r="K21" i="448"/>
  <c r="BG17" i="473"/>
  <c r="BF21" i="480"/>
  <c r="BF21" i="477"/>
  <c r="BG21" i="477"/>
  <c r="AY20" i="478"/>
  <c r="BA20" i="478"/>
  <c r="BA16" i="480"/>
  <c r="AY16" i="480"/>
  <c r="BA19" i="480"/>
  <c r="AY19" i="480"/>
  <c r="BF21" i="481"/>
  <c r="BG21" i="481"/>
  <c r="BA15" i="488"/>
  <c r="AY15" i="488"/>
  <c r="BF17" i="490"/>
  <c r="BG17" i="490"/>
  <c r="BI20" i="485"/>
  <c r="V20" i="485"/>
  <c r="BI18" i="482"/>
  <c r="V18" i="482"/>
  <c r="BI15" i="484"/>
  <c r="V15" i="484"/>
  <c r="BI16" i="489"/>
  <c r="V16" i="489"/>
  <c r="BH16" i="449"/>
  <c r="BD2" i="449"/>
  <c r="I21" i="448"/>
  <c r="AY17" i="484"/>
  <c r="BA17" i="477"/>
  <c r="AY17" i="477"/>
  <c r="BA21" i="478"/>
  <c r="AY21" i="478"/>
  <c r="BG19" i="489"/>
  <c r="BF19" i="489"/>
  <c r="BH18" i="483"/>
  <c r="BF2" i="483"/>
  <c r="K32" i="448"/>
  <c r="BA18" i="478"/>
  <c r="BH15" i="485"/>
  <c r="BC2" i="485"/>
  <c r="H34" i="448"/>
  <c r="AY17" i="482"/>
  <c r="AY17" i="489"/>
  <c r="BI16" i="478"/>
  <c r="V16" i="478"/>
  <c r="BI15" i="477"/>
  <c r="V15" i="477"/>
  <c r="BH19" i="482"/>
  <c r="BG2" i="482"/>
  <c r="L31" i="448"/>
  <c r="BH21" i="475"/>
  <c r="BI2" i="475"/>
  <c r="N24" i="448"/>
  <c r="BI19" i="491"/>
  <c r="V19" i="491"/>
  <c r="BH19" i="491"/>
  <c r="BG2" i="491"/>
  <c r="L40" i="448"/>
  <c r="BI20" i="474"/>
  <c r="V20" i="474"/>
  <c r="BI16" i="483"/>
  <c r="V16" i="483"/>
  <c r="BF18" i="487"/>
  <c r="BG18" i="487"/>
  <c r="AY20" i="491"/>
  <c r="BA20" i="491"/>
  <c r="AY16" i="481"/>
  <c r="BA16" i="481"/>
  <c r="BG15" i="482"/>
  <c r="BF15" i="482"/>
  <c r="AY20" i="490"/>
  <c r="BH17" i="449"/>
  <c r="BE2" i="449"/>
  <c r="J21" i="448"/>
  <c r="AY19" i="473"/>
  <c r="BG18" i="488"/>
  <c r="AY21" i="476"/>
  <c r="BI17" i="489"/>
  <c r="V17" i="489"/>
  <c r="BI17" i="484"/>
  <c r="V17" i="484"/>
  <c r="BH17" i="484"/>
  <c r="BE2" i="484"/>
  <c r="J33" i="448"/>
  <c r="BG18" i="478"/>
  <c r="BF18" i="478"/>
  <c r="BG21" i="479"/>
  <c r="BF21" i="479"/>
  <c r="AY15" i="487"/>
  <c r="BA15" i="487"/>
  <c r="AY20" i="489"/>
  <c r="BA20" i="489"/>
  <c r="BH17" i="473"/>
  <c r="BE2" i="473"/>
  <c r="J22" i="448"/>
  <c r="BI17" i="473"/>
  <c r="V17" i="473"/>
  <c r="BG19" i="481"/>
  <c r="BF19" i="481"/>
  <c r="BF20" i="488"/>
  <c r="BG20" i="488"/>
  <c r="AY19" i="482"/>
  <c r="AY15" i="489"/>
  <c r="BA15" i="489"/>
  <c r="BA19" i="474"/>
  <c r="AY19" i="474"/>
  <c r="BA16" i="475"/>
  <c r="AY16" i="475"/>
  <c r="BH17" i="481"/>
  <c r="BE2" i="481"/>
  <c r="J30" i="448"/>
  <c r="BF16" i="485"/>
  <c r="BG16" i="485"/>
  <c r="BA20" i="488"/>
  <c r="AY20" i="488"/>
  <c r="AY15" i="478"/>
  <c r="BA15" i="478"/>
  <c r="BG20" i="478"/>
  <c r="BF20" i="478"/>
  <c r="BG20" i="483"/>
  <c r="BF20" i="483"/>
  <c r="BF18" i="484"/>
  <c r="BG18" i="484"/>
  <c r="BG18" i="485"/>
  <c r="BF18" i="485"/>
  <c r="BH3" i="475"/>
  <c r="BH4" i="475" s="1"/>
  <c r="BH5" i="475" s="1"/>
  <c r="BC3" i="475"/>
  <c r="BC4" i="475" s="1"/>
  <c r="BC5" i="475" s="1"/>
  <c r="K10" i="475"/>
  <c r="BC3" i="478"/>
  <c r="BC4" i="478" s="1"/>
  <c r="BC5" i="478" s="1"/>
  <c r="BK3" i="478"/>
  <c r="BK4" i="478" s="1"/>
  <c r="BK5" i="478" s="1"/>
  <c r="BO3" i="478"/>
  <c r="BO4" i="478" s="1"/>
  <c r="BO5" i="478" s="1"/>
  <c r="BN3" i="476"/>
  <c r="BN4" i="476" s="1"/>
  <c r="BN5" i="476" s="1"/>
  <c r="BI3" i="476"/>
  <c r="BI4" i="476" s="1"/>
  <c r="BI5" i="476" s="1"/>
  <c r="BK3" i="476"/>
  <c r="BK4" i="476" s="1"/>
  <c r="BK5" i="476" s="1"/>
  <c r="BG3" i="476"/>
  <c r="BG4" i="476" s="1"/>
  <c r="BG5" i="476" s="1"/>
  <c r="BM3" i="476"/>
  <c r="BM4" i="476" s="1"/>
  <c r="BM5" i="476" s="1"/>
  <c r="V72" i="476"/>
  <c r="K8" i="476"/>
  <c r="BO3" i="476"/>
  <c r="BO4" i="476" s="1"/>
  <c r="BO5" i="476" s="1"/>
  <c r="BC3" i="476"/>
  <c r="BC4" i="476" s="1"/>
  <c r="BC5" i="476" s="1"/>
  <c r="BD3" i="476"/>
  <c r="BD4" i="476" s="1"/>
  <c r="BD5" i="476" s="1"/>
  <c r="BF3" i="476"/>
  <c r="BF4" i="476" s="1"/>
  <c r="BF5" i="476" s="1"/>
  <c r="BL3" i="476"/>
  <c r="BL4" i="476" s="1"/>
  <c r="BL5" i="476" s="1"/>
  <c r="BD3" i="477"/>
  <c r="BD4" i="477" s="1"/>
  <c r="BD5" i="477" s="1"/>
  <c r="BF3" i="477"/>
  <c r="BF4" i="477" s="1"/>
  <c r="BF5" i="477" s="1"/>
  <c r="K10" i="486"/>
  <c r="BN3" i="486"/>
  <c r="BN4" i="486" s="1"/>
  <c r="BN5" i="486" s="1"/>
  <c r="BD3" i="486"/>
  <c r="BD4" i="486" s="1"/>
  <c r="BD5" i="486" s="1"/>
  <c r="BJ3" i="486"/>
  <c r="BJ4" i="486" s="1"/>
  <c r="BJ5" i="486" s="1"/>
  <c r="BM3" i="486"/>
  <c r="BM4" i="486" s="1"/>
  <c r="BM5" i="486" s="1"/>
  <c r="BF3" i="486"/>
  <c r="BF4" i="486" s="1"/>
  <c r="BF5" i="486" s="1"/>
  <c r="BC3" i="486"/>
  <c r="BC4" i="486" s="1"/>
  <c r="BC5" i="486" s="1"/>
  <c r="BK3" i="486"/>
  <c r="BK4" i="486" s="1"/>
  <c r="BK5" i="486" s="1"/>
  <c r="BP3" i="486"/>
  <c r="BP4" i="486" s="1"/>
  <c r="BP5" i="486" s="1"/>
  <c r="BF3" i="478"/>
  <c r="BF4" i="478" s="1"/>
  <c r="BF5" i="478" s="1"/>
  <c r="BP3" i="478"/>
  <c r="BP4" i="478" s="1"/>
  <c r="BP5" i="478" s="1"/>
  <c r="BI3" i="478"/>
  <c r="BI4" i="478" s="1"/>
  <c r="BI5" i="478" s="1"/>
  <c r="BJ3" i="478"/>
  <c r="BJ4" i="478" s="1"/>
  <c r="BJ5" i="478" s="1"/>
  <c r="K7" i="478"/>
  <c r="BB2" i="478" s="1"/>
  <c r="D27" i="448" s="1"/>
  <c r="BN3" i="477"/>
  <c r="BN4" i="477" s="1"/>
  <c r="BN5" i="477" s="1"/>
  <c r="BP3" i="476"/>
  <c r="BP4" i="476" s="1"/>
  <c r="BP5" i="476" s="1"/>
  <c r="AY17" i="449"/>
  <c r="BI24" i="449"/>
  <c r="V24" i="449"/>
  <c r="BA16" i="449"/>
  <c r="BA25" i="449"/>
  <c r="AY25" i="449"/>
  <c r="AY15" i="449"/>
  <c r="BH19" i="484"/>
  <c r="BG2" i="484"/>
  <c r="L33" i="448"/>
  <c r="BI21" i="489"/>
  <c r="V21" i="489"/>
  <c r="AY28" i="476"/>
  <c r="AY28" i="477"/>
  <c r="AY27" i="478"/>
  <c r="AY26" i="487"/>
  <c r="BA27" i="484"/>
  <c r="AY27" i="484"/>
  <c r="BA28" i="487"/>
  <c r="AY28" i="487"/>
  <c r="AY26" i="482"/>
  <c r="BA26" i="482"/>
  <c r="AY26" i="475"/>
  <c r="BA26" i="475"/>
  <c r="AY16" i="483"/>
  <c r="BA21" i="475"/>
  <c r="AY17" i="479"/>
  <c r="AY15" i="482"/>
  <c r="BA20" i="475"/>
  <c r="BA17" i="487"/>
  <c r="AY17" i="487"/>
  <c r="BA16" i="478"/>
  <c r="BA20" i="481"/>
  <c r="AY18" i="480"/>
  <c r="AY20" i="485"/>
  <c r="BA19" i="478"/>
  <c r="BA18" i="491"/>
  <c r="AY18" i="491"/>
  <c r="AY19" i="486"/>
  <c r="BA19" i="486"/>
  <c r="AY17" i="481"/>
  <c r="AY19" i="488"/>
  <c r="BA19" i="488"/>
  <c r="BA17" i="476"/>
  <c r="BA20" i="474"/>
  <c r="AY20" i="474"/>
  <c r="BA19" i="485"/>
  <c r="AY19" i="485"/>
  <c r="BI27" i="490"/>
  <c r="V27" i="490"/>
  <c r="BH27" i="490"/>
  <c r="BO2" i="490"/>
  <c r="T39" i="448"/>
  <c r="AY26" i="483"/>
  <c r="BA26" i="483"/>
  <c r="BA27" i="475"/>
  <c r="AY27" i="475"/>
  <c r="BA27" i="489"/>
  <c r="AY27" i="489"/>
  <c r="BI28" i="484"/>
  <c r="V28" i="484"/>
  <c r="BH28" i="484"/>
  <c r="BP2" i="484"/>
  <c r="U33" i="448"/>
  <c r="AY28" i="491"/>
  <c r="BA28" i="491"/>
  <c r="BA27" i="477"/>
  <c r="AY27" i="477"/>
  <c r="BH28" i="488"/>
  <c r="BP2" i="488"/>
  <c r="U37" i="448"/>
  <c r="BH26" i="484"/>
  <c r="BN2" i="484"/>
  <c r="S33" i="448"/>
  <c r="BI26" i="484"/>
  <c r="V26" i="484"/>
  <c r="BA27" i="479"/>
  <c r="AY27" i="479"/>
  <c r="AY28" i="481"/>
  <c r="BA28" i="481"/>
  <c r="AY27" i="491"/>
  <c r="BA27" i="491"/>
  <c r="AY27" i="480"/>
  <c r="BA27" i="480"/>
  <c r="BI27" i="482"/>
  <c r="V27" i="482"/>
  <c r="BA26" i="477"/>
  <c r="AY26" i="477"/>
  <c r="BH27" i="481"/>
  <c r="BO2" i="481"/>
  <c r="T30" i="448"/>
  <c r="BI27" i="481"/>
  <c r="V27" i="481"/>
  <c r="AY26" i="473"/>
  <c r="BA26" i="473"/>
  <c r="BH27" i="487"/>
  <c r="BO2" i="487"/>
  <c r="T36" i="448"/>
  <c r="BI27" i="487"/>
  <c r="V27" i="487"/>
  <c r="BI27" i="488"/>
  <c r="V27" i="488"/>
  <c r="BH27" i="488"/>
  <c r="BO2" i="488"/>
  <c r="T37" i="448"/>
  <c r="AY27" i="481"/>
  <c r="BA27" i="481"/>
  <c r="BA28" i="473"/>
  <c r="AY28" i="473"/>
  <c r="BI28" i="476"/>
  <c r="V28" i="476"/>
  <c r="BH28" i="476"/>
  <c r="BP2" i="476"/>
  <c r="U25" i="448"/>
  <c r="AY27" i="488"/>
  <c r="BA27" i="488"/>
  <c r="BH28" i="483"/>
  <c r="BP2" i="483"/>
  <c r="U32" i="448"/>
  <c r="BI28" i="483"/>
  <c r="V28" i="483"/>
  <c r="BH26" i="478"/>
  <c r="BN2" i="478"/>
  <c r="S27" i="448"/>
  <c r="BI26" i="478"/>
  <c r="V26" i="478"/>
  <c r="BI27" i="484"/>
  <c r="V27" i="484"/>
  <c r="BH27" i="484"/>
  <c r="BO2" i="484"/>
  <c r="T33" i="448"/>
  <c r="BH27" i="476"/>
  <c r="BO2" i="476"/>
  <c r="T25" i="448"/>
  <c r="BI27" i="476"/>
  <c r="V27" i="476"/>
  <c r="AY27" i="486"/>
  <c r="BA27" i="486"/>
  <c r="AY26" i="488"/>
  <c r="BA26" i="488"/>
  <c r="AY27" i="482"/>
  <c r="BA27" i="482"/>
  <c r="BA26" i="491"/>
  <c r="AY26" i="491"/>
  <c r="AY28" i="475"/>
  <c r="BA28" i="475"/>
  <c r="BA26" i="486"/>
  <c r="AY26" i="486"/>
  <c r="BI26" i="449"/>
  <c r="V26" i="449"/>
  <c r="BH26" i="449"/>
  <c r="BN2" i="449"/>
  <c r="S21" i="448"/>
  <c r="AY28" i="486"/>
  <c r="BA28" i="486"/>
  <c r="BH26" i="491"/>
  <c r="BN2" i="491"/>
  <c r="S40" i="448"/>
  <c r="BI26" i="491"/>
  <c r="V26" i="491"/>
  <c r="AY28" i="490"/>
  <c r="BA28" i="490"/>
  <c r="BI28" i="489"/>
  <c r="V28" i="489"/>
  <c r="BH28" i="489"/>
  <c r="BP2" i="489"/>
  <c r="U38" i="448"/>
  <c r="BI28" i="474"/>
  <c r="V28" i="474"/>
  <c r="BH28" i="474"/>
  <c r="BP2" i="474"/>
  <c r="U23" i="448"/>
  <c r="BA26" i="484"/>
  <c r="AY26" i="484"/>
  <c r="AY28" i="489"/>
  <c r="BA28" i="489"/>
  <c r="AY28" i="484"/>
  <c r="BA28" i="484"/>
  <c r="BI26" i="474"/>
  <c r="V26" i="474"/>
  <c r="BH26" i="474"/>
  <c r="BN2" i="474"/>
  <c r="S23" i="448"/>
  <c r="BI26" i="476"/>
  <c r="V26" i="476"/>
  <c r="BH26" i="476"/>
  <c r="BN2" i="476"/>
  <c r="S25" i="448"/>
  <c r="BH26" i="482"/>
  <c r="BN2" i="482"/>
  <c r="S31" i="448"/>
  <c r="BI26" i="482"/>
  <c r="V26" i="482"/>
  <c r="BH27" i="485"/>
  <c r="BO2" i="485"/>
  <c r="T34" i="448"/>
  <c r="BI27" i="485"/>
  <c r="V27" i="485"/>
  <c r="BA28" i="478"/>
  <c r="AY28" i="478"/>
  <c r="AY15" i="481"/>
  <c r="BI16" i="481"/>
  <c r="V16" i="481"/>
  <c r="BI18" i="473"/>
  <c r="V18" i="473"/>
  <c r="AY17" i="488"/>
  <c r="BA20" i="477"/>
  <c r="BA17" i="485"/>
  <c r="AY17" i="485"/>
  <c r="BI20" i="491"/>
  <c r="V20" i="491"/>
  <c r="BH20" i="491"/>
  <c r="BH2" i="491"/>
  <c r="M40" i="448"/>
  <c r="AY17" i="474"/>
  <c r="BA17" i="474"/>
  <c r="BH20" i="487"/>
  <c r="BH2" i="487"/>
  <c r="M36" i="448"/>
  <c r="BI20" i="487"/>
  <c r="V20" i="487"/>
  <c r="BA16" i="473"/>
  <c r="AY16" i="473"/>
  <c r="BA16" i="477"/>
  <c r="AY16" i="477"/>
  <c r="BH21" i="482"/>
  <c r="BI2" i="482"/>
  <c r="N31" i="448"/>
  <c r="BI21" i="482"/>
  <c r="V21" i="482"/>
  <c r="BH17" i="477"/>
  <c r="BE2" i="477"/>
  <c r="J26" i="448"/>
  <c r="BI17" i="477"/>
  <c r="V17" i="477"/>
  <c r="BI15" i="479"/>
  <c r="V15" i="479"/>
  <c r="BH17" i="486"/>
  <c r="BE2" i="486"/>
  <c r="J35" i="448"/>
  <c r="BI17" i="486"/>
  <c r="V17" i="486"/>
  <c r="BI21" i="473"/>
  <c r="V21" i="473"/>
  <c r="BI19" i="488"/>
  <c r="V19" i="488"/>
  <c r="BA16" i="485"/>
  <c r="AY16" i="485"/>
  <c r="AY17" i="491"/>
  <c r="BA17" i="491"/>
  <c r="BA16" i="474"/>
  <c r="AY16" i="474"/>
  <c r="BA18" i="487"/>
  <c r="AY18" i="487"/>
  <c r="BH20" i="477"/>
  <c r="BH2" i="477"/>
  <c r="M26" i="448"/>
  <c r="AY21" i="473"/>
  <c r="BA21" i="473"/>
  <c r="AY19" i="479"/>
  <c r="BA19" i="479"/>
  <c r="AY15" i="484"/>
  <c r="BA15" i="484"/>
  <c r="AY16" i="479"/>
  <c r="BA16" i="479"/>
  <c r="BH18" i="475"/>
  <c r="BF2" i="475"/>
  <c r="K24" i="448"/>
  <c r="BI18" i="475"/>
  <c r="V18" i="475"/>
  <c r="AY16" i="484"/>
  <c r="BA16" i="484"/>
  <c r="AY20" i="484"/>
  <c r="BA20" i="484"/>
  <c r="AY18" i="479"/>
  <c r="BA18" i="479"/>
  <c r="BH15" i="480"/>
  <c r="BC2" i="480"/>
  <c r="H29" i="448"/>
  <c r="BI15" i="480"/>
  <c r="V15" i="480"/>
  <c r="BA21" i="490"/>
  <c r="AY21" i="490"/>
  <c r="BA18" i="474"/>
  <c r="AY18" i="474"/>
  <c r="BA15" i="483"/>
  <c r="AY15" i="483"/>
  <c r="BH16" i="475"/>
  <c r="BD2" i="475"/>
  <c r="I24" i="448"/>
  <c r="BH18" i="488"/>
  <c r="BF2" i="488"/>
  <c r="K37" i="448"/>
  <c r="BH21" i="489"/>
  <c r="BI2" i="489"/>
  <c r="N38" i="448"/>
  <c r="BA18" i="484"/>
  <c r="BH15" i="490"/>
  <c r="BC2" i="490"/>
  <c r="H39" i="448"/>
  <c r="BI15" i="490"/>
  <c r="V15" i="490"/>
  <c r="BI21" i="476"/>
  <c r="V21" i="476"/>
  <c r="BH21" i="476"/>
  <c r="BI2" i="476"/>
  <c r="N25" i="448"/>
  <c r="BH16" i="482"/>
  <c r="BD2" i="482"/>
  <c r="I31" i="448"/>
  <c r="BI21" i="491"/>
  <c r="V21" i="491"/>
  <c r="BH21" i="491"/>
  <c r="BI2" i="491"/>
  <c r="N40" i="448"/>
  <c r="BI18" i="476"/>
  <c r="V18" i="476"/>
  <c r="BH18" i="476"/>
  <c r="BF2" i="476"/>
  <c r="K25" i="448"/>
  <c r="BH18" i="477"/>
  <c r="BF2" i="477"/>
  <c r="K26" i="448"/>
  <c r="BI18" i="477"/>
  <c r="V18" i="477"/>
  <c r="BI19" i="478"/>
  <c r="V19" i="478"/>
  <c r="AY18" i="475"/>
  <c r="BA19" i="487"/>
  <c r="AY19" i="487"/>
  <c r="BH17" i="478"/>
  <c r="BE2" i="478"/>
  <c r="J27" i="448"/>
  <c r="BI17" i="478"/>
  <c r="V17" i="478"/>
  <c r="AY21" i="481"/>
  <c r="BA21" i="481"/>
  <c r="BH17" i="483"/>
  <c r="BE2" i="483"/>
  <c r="J32" i="448"/>
  <c r="BI21" i="474"/>
  <c r="V21" i="474"/>
  <c r="BH21" i="474"/>
  <c r="BI2" i="474"/>
  <c r="N23" i="448"/>
  <c r="BA18" i="486"/>
  <c r="AY18" i="486"/>
  <c r="AY19" i="475"/>
  <c r="BA19" i="475"/>
  <c r="AY21" i="483"/>
  <c r="BA21" i="483"/>
  <c r="BI16" i="473"/>
  <c r="V16" i="473"/>
  <c r="BH16" i="473"/>
  <c r="BD2" i="473"/>
  <c r="I22" i="448"/>
  <c r="BA17" i="483"/>
  <c r="AY17" i="483"/>
  <c r="AY18" i="477"/>
  <c r="BA18" i="477"/>
  <c r="BH16" i="486"/>
  <c r="BD2" i="486"/>
  <c r="I35" i="448"/>
  <c r="BI16" i="486"/>
  <c r="V16" i="486"/>
  <c r="BI21" i="484"/>
  <c r="V21" i="484"/>
  <c r="BH21" i="484"/>
  <c r="BI2" i="484"/>
  <c r="N33" i="448"/>
  <c r="BA19" i="489"/>
  <c r="AY19" i="489"/>
  <c r="BH20" i="481"/>
  <c r="BH2" i="481"/>
  <c r="M30" i="448"/>
  <c r="BI20" i="481"/>
  <c r="V20" i="481"/>
  <c r="BH20" i="488"/>
  <c r="BH2" i="488"/>
  <c r="M37" i="448"/>
  <c r="BI20" i="488"/>
  <c r="V20" i="488"/>
  <c r="BI18" i="449"/>
  <c r="V18" i="449"/>
  <c r="BI18" i="485"/>
  <c r="V18" i="485"/>
  <c r="BH18" i="485"/>
  <c r="BF2" i="485"/>
  <c r="K34" i="448"/>
  <c r="BH19" i="481"/>
  <c r="BG2" i="481"/>
  <c r="L30" i="448"/>
  <c r="BI19" i="481"/>
  <c r="V19" i="481"/>
  <c r="BH19" i="489"/>
  <c r="BG2" i="489"/>
  <c r="L38" i="448"/>
  <c r="BI19" i="489"/>
  <c r="V19" i="489"/>
  <c r="BI17" i="490"/>
  <c r="V17" i="490"/>
  <c r="BH17" i="490"/>
  <c r="BE2" i="490"/>
  <c r="J39" i="448"/>
  <c r="BH21" i="481"/>
  <c r="BI2" i="481"/>
  <c r="N30" i="448"/>
  <c r="BI21" i="481"/>
  <c r="V21" i="481"/>
  <c r="BH21" i="477"/>
  <c r="BI2" i="477"/>
  <c r="N26" i="448"/>
  <c r="BI21" i="477"/>
  <c r="V21" i="477"/>
  <c r="BI18" i="488"/>
  <c r="V18" i="488"/>
  <c r="BH18" i="487"/>
  <c r="BF2" i="487"/>
  <c r="K36" i="448"/>
  <c r="BI18" i="487"/>
  <c r="V18" i="487"/>
  <c r="BI21" i="480"/>
  <c r="V21" i="480"/>
  <c r="BH21" i="480"/>
  <c r="BI2" i="480"/>
  <c r="N29" i="448"/>
  <c r="BI20" i="478"/>
  <c r="V20" i="478"/>
  <c r="BH20" i="478"/>
  <c r="BH2" i="478"/>
  <c r="M27" i="448"/>
  <c r="BI21" i="479"/>
  <c r="V21" i="479"/>
  <c r="BH21" i="479"/>
  <c r="BI2" i="479"/>
  <c r="N28" i="448"/>
  <c r="BH15" i="482"/>
  <c r="BC2" i="482"/>
  <c r="H31" i="448"/>
  <c r="BI15" i="482"/>
  <c r="V15" i="482"/>
  <c r="BI18" i="484"/>
  <c r="V18" i="484"/>
  <c r="BH18" i="484"/>
  <c r="BF2" i="484"/>
  <c r="K33" i="448"/>
  <c r="BI16" i="485"/>
  <c r="V16" i="485"/>
  <c r="BH16" i="485"/>
  <c r="BD2" i="485"/>
  <c r="I34" i="448"/>
  <c r="BH20" i="483"/>
  <c r="BH2" i="483"/>
  <c r="M32" i="448"/>
  <c r="BI20" i="483"/>
  <c r="V20" i="483"/>
  <c r="BH18" i="478"/>
  <c r="BF2" i="478"/>
  <c r="K27" i="448"/>
  <c r="BI18" i="478"/>
  <c r="V18" i="478"/>
  <c r="BG3" i="486" l="1"/>
  <c r="BG4" i="486" s="1"/>
  <c r="BG5" i="486" s="1"/>
  <c r="K8" i="486"/>
  <c r="BO3" i="486"/>
  <c r="BO4" i="486" s="1"/>
  <c r="BO5" i="486" s="1"/>
  <c r="BI3" i="486"/>
  <c r="BI4" i="486" s="1"/>
  <c r="BI5" i="486" s="1"/>
  <c r="K7" i="486"/>
  <c r="AV100" i="486" s="1"/>
  <c r="B20" i="72" s="1"/>
  <c r="BH3" i="486"/>
  <c r="BH4" i="486" s="1"/>
  <c r="BH5" i="486" s="1"/>
  <c r="BL3" i="486"/>
  <c r="BL4" i="486" s="1"/>
  <c r="BL5" i="486" s="1"/>
  <c r="BE3" i="486"/>
  <c r="BE4" i="486" s="1"/>
  <c r="BE5" i="486" s="1"/>
  <c r="V72" i="486"/>
  <c r="BM3" i="484"/>
  <c r="BM4" i="484" s="1"/>
  <c r="BM5" i="484" s="1"/>
  <c r="BI3" i="484"/>
  <c r="BI4" i="484" s="1"/>
  <c r="BI5" i="484" s="1"/>
  <c r="K10" i="484"/>
  <c r="BD3" i="484"/>
  <c r="BD4" i="484" s="1"/>
  <c r="BD5" i="484" s="1"/>
  <c r="V72" i="484"/>
  <c r="K8" i="484"/>
  <c r="BO3" i="484"/>
  <c r="BO4" i="484" s="1"/>
  <c r="BO5" i="484" s="1"/>
  <c r="BN3" i="484"/>
  <c r="BN4" i="484" s="1"/>
  <c r="BN5" i="484" s="1"/>
  <c r="H17" i="484"/>
  <c r="N41" i="484" s="1"/>
  <c r="BL3" i="484"/>
  <c r="BL4" i="484" s="1"/>
  <c r="BL5" i="484" s="1"/>
  <c r="K7" i="484"/>
  <c r="BB2" i="484" s="1"/>
  <c r="D33" i="448" s="1"/>
  <c r="H19" i="484"/>
  <c r="N43" i="484" s="1"/>
  <c r="BJ3" i="484"/>
  <c r="BJ4" i="484" s="1"/>
  <c r="BJ5" i="484" s="1"/>
  <c r="BE3" i="484"/>
  <c r="BE4" i="484" s="1"/>
  <c r="BE5" i="484" s="1"/>
  <c r="H21" i="484"/>
  <c r="N45" i="484" s="1"/>
  <c r="BC3" i="484"/>
  <c r="BC4" i="484" s="1"/>
  <c r="BC5" i="484" s="1"/>
  <c r="BF3" i="484"/>
  <c r="BF4" i="484" s="1"/>
  <c r="BF5" i="484" s="1"/>
  <c r="BH3" i="484"/>
  <c r="BH4" i="484" s="1"/>
  <c r="BH5" i="484" s="1"/>
  <c r="BG3" i="484"/>
  <c r="BG4" i="484" s="1"/>
  <c r="BG5" i="484" s="1"/>
  <c r="H16" i="484"/>
  <c r="N40" i="484" s="1"/>
  <c r="H18" i="484"/>
  <c r="N42" i="484" s="1"/>
  <c r="H15" i="489"/>
  <c r="N39" i="489" s="1"/>
  <c r="K7" i="481"/>
  <c r="AV100" i="481" s="1"/>
  <c r="B15" i="72" s="1"/>
  <c r="H19" i="489"/>
  <c r="N43" i="489" s="1"/>
  <c r="BO3" i="481"/>
  <c r="BO4" i="481" s="1"/>
  <c r="BO5" i="481" s="1"/>
  <c r="BI3" i="489"/>
  <c r="BI4" i="489" s="1"/>
  <c r="BI5" i="489" s="1"/>
  <c r="K7" i="489"/>
  <c r="BB2" i="489" s="1"/>
  <c r="D38" i="448" s="1"/>
  <c r="R49" i="448"/>
  <c r="R48" i="448"/>
  <c r="O51" i="448"/>
  <c r="BC3" i="449"/>
  <c r="BC4" i="449" s="1"/>
  <c r="BC5" i="449" s="1"/>
  <c r="BL3" i="449"/>
  <c r="BL4" i="449" s="1"/>
  <c r="BL5" i="449" s="1"/>
  <c r="I49" i="448"/>
  <c r="T41" i="448"/>
  <c r="Y66" i="448"/>
  <c r="Y63" i="448"/>
  <c r="Y61" i="448"/>
  <c r="F75" i="448"/>
  <c r="R41" i="448"/>
  <c r="U47" i="448"/>
  <c r="BC3" i="473"/>
  <c r="BC4" i="473" s="1"/>
  <c r="BC5" i="473" s="1"/>
  <c r="BE3" i="481"/>
  <c r="BE4" i="481" s="1"/>
  <c r="BE5" i="481" s="1"/>
  <c r="BN3" i="481"/>
  <c r="BN4" i="481" s="1"/>
  <c r="BN5" i="481" s="1"/>
  <c r="BC3" i="489"/>
  <c r="BC4" i="489" s="1"/>
  <c r="BC5" i="489" s="1"/>
  <c r="K10" i="489"/>
  <c r="V72" i="473"/>
  <c r="BG3" i="473"/>
  <c r="BG4" i="473" s="1"/>
  <c r="BG5" i="473" s="1"/>
  <c r="BF3" i="481"/>
  <c r="BF4" i="481" s="1"/>
  <c r="BF5" i="481" s="1"/>
  <c r="H16" i="489"/>
  <c r="N40" i="489" s="1"/>
  <c r="H20" i="489"/>
  <c r="N44" i="489" s="1"/>
  <c r="V72" i="481"/>
  <c r="BG3" i="481"/>
  <c r="BG4" i="481" s="1"/>
  <c r="BG5" i="481" s="1"/>
  <c r="K8" i="481"/>
  <c r="K8" i="489"/>
  <c r="BP3" i="473"/>
  <c r="BP4" i="473" s="1"/>
  <c r="BP5" i="473" s="1"/>
  <c r="BE3" i="473"/>
  <c r="BE4" i="473" s="1"/>
  <c r="BE5" i="473" s="1"/>
  <c r="BG3" i="489"/>
  <c r="BG4" i="489" s="1"/>
  <c r="BG5" i="489" s="1"/>
  <c r="H24" i="489"/>
  <c r="V41" i="489" s="1"/>
  <c r="H28" i="489"/>
  <c r="V45" i="489" s="1"/>
  <c r="BF3" i="473"/>
  <c r="BF4" i="473" s="1"/>
  <c r="BF5" i="473" s="1"/>
  <c r="BJ3" i="481"/>
  <c r="BJ4" i="481" s="1"/>
  <c r="BJ5" i="481" s="1"/>
  <c r="K10" i="481"/>
  <c r="BN3" i="489"/>
  <c r="BN4" i="489" s="1"/>
  <c r="BN5" i="489" s="1"/>
  <c r="BO3" i="473"/>
  <c r="BO4" i="473" s="1"/>
  <c r="BO5" i="473" s="1"/>
  <c r="K7" i="473"/>
  <c r="BB2" i="473" s="1"/>
  <c r="D22" i="448" s="1"/>
  <c r="H23" i="489"/>
  <c r="V40" i="489" s="1"/>
  <c r="BI3" i="481"/>
  <c r="BI4" i="481" s="1"/>
  <c r="BI5" i="481" s="1"/>
  <c r="BJ3" i="489"/>
  <c r="BJ4" i="489" s="1"/>
  <c r="BJ5" i="489" s="1"/>
  <c r="BJ3" i="473"/>
  <c r="BJ4" i="473" s="1"/>
  <c r="BJ5" i="473" s="1"/>
  <c r="H23" i="481"/>
  <c r="V40" i="481" s="1"/>
  <c r="H17" i="489"/>
  <c r="N41" i="489" s="1"/>
  <c r="H21" i="489"/>
  <c r="N45" i="489" s="1"/>
  <c r="BH3" i="473"/>
  <c r="BH4" i="473" s="1"/>
  <c r="BH5" i="473" s="1"/>
  <c r="BI3" i="473"/>
  <c r="BI4" i="473" s="1"/>
  <c r="BI5" i="473" s="1"/>
  <c r="H27" i="489"/>
  <c r="V44" i="489" s="1"/>
  <c r="BC3" i="481"/>
  <c r="BC4" i="481" s="1"/>
  <c r="BC5" i="481" s="1"/>
  <c r="BE3" i="489"/>
  <c r="BE4" i="489" s="1"/>
  <c r="BE5" i="489" s="1"/>
  <c r="H20" i="473"/>
  <c r="N44" i="473" s="1"/>
  <c r="BM3" i="481"/>
  <c r="BM4" i="481" s="1"/>
  <c r="BM5" i="481" s="1"/>
  <c r="BP3" i="481"/>
  <c r="BP4" i="481" s="1"/>
  <c r="BP5" i="481" s="1"/>
  <c r="V72" i="489"/>
  <c r="BM3" i="489"/>
  <c r="BM4" i="489" s="1"/>
  <c r="BM5" i="489" s="1"/>
  <c r="H26" i="481"/>
  <c r="V43" i="481" s="1"/>
  <c r="H25" i="489"/>
  <c r="V42" i="489" s="1"/>
  <c r="H15" i="473"/>
  <c r="N39" i="473" s="1"/>
  <c r="BL3" i="489"/>
  <c r="BL4" i="489" s="1"/>
  <c r="BL5" i="489" s="1"/>
  <c r="BL3" i="481"/>
  <c r="BL4" i="481" s="1"/>
  <c r="BL5" i="481" s="1"/>
  <c r="K10" i="473"/>
  <c r="BN3" i="473"/>
  <c r="BN4" i="473" s="1"/>
  <c r="BN5" i="473" s="1"/>
  <c r="BM3" i="473"/>
  <c r="BM4" i="473" s="1"/>
  <c r="BM5" i="473" s="1"/>
  <c r="H18" i="489"/>
  <c r="N42" i="489" s="1"/>
  <c r="K8" i="473"/>
  <c r="BK3" i="473"/>
  <c r="BK4" i="473" s="1"/>
  <c r="BK5" i="473" s="1"/>
  <c r="H26" i="473"/>
  <c r="V43" i="473" s="1"/>
  <c r="BH3" i="481"/>
  <c r="BH4" i="481" s="1"/>
  <c r="BH5" i="481" s="1"/>
  <c r="BK3" i="489"/>
  <c r="BK4" i="489" s="1"/>
  <c r="BK5" i="489" s="1"/>
  <c r="BD3" i="489"/>
  <c r="BD4" i="489" s="1"/>
  <c r="BD5" i="489" s="1"/>
  <c r="H27" i="481"/>
  <c r="V44" i="481" s="1"/>
  <c r="H16" i="473"/>
  <c r="N40" i="473" s="1"/>
  <c r="BK3" i="481"/>
  <c r="BK4" i="481" s="1"/>
  <c r="BK5" i="481" s="1"/>
  <c r="BF3" i="489"/>
  <c r="BF4" i="489" s="1"/>
  <c r="BF5" i="489" s="1"/>
  <c r="BO3" i="489"/>
  <c r="BO4" i="489" s="1"/>
  <c r="BO5" i="489" s="1"/>
  <c r="BP3" i="489"/>
  <c r="BP4" i="489" s="1"/>
  <c r="BP5" i="489" s="1"/>
  <c r="BD3" i="473"/>
  <c r="BD4" i="473" s="1"/>
  <c r="BD5" i="473" s="1"/>
  <c r="BL3" i="473"/>
  <c r="BL4" i="473" s="1"/>
  <c r="BL5" i="473" s="1"/>
  <c r="H22" i="489"/>
  <c r="V39" i="489" s="1"/>
  <c r="H26" i="489"/>
  <c r="V43" i="489" s="1"/>
  <c r="X75" i="448"/>
  <c r="R51" i="448"/>
  <c r="H47" i="448"/>
  <c r="Q48" i="448"/>
  <c r="R50" i="448"/>
  <c r="W75" i="448"/>
  <c r="Y71" i="448"/>
  <c r="Y74" i="448"/>
  <c r="Y68" i="448"/>
  <c r="Y72" i="448"/>
  <c r="R47" i="448"/>
  <c r="L49" i="448"/>
  <c r="I41" i="448"/>
  <c r="S52" i="448"/>
  <c r="N47" i="448"/>
  <c r="R52" i="448"/>
  <c r="BN3" i="449"/>
  <c r="BN4" i="449" s="1"/>
  <c r="BN5" i="449" s="1"/>
  <c r="K8" i="449"/>
  <c r="BE3" i="449"/>
  <c r="BE4" i="449" s="1"/>
  <c r="BE5" i="449" s="1"/>
  <c r="BD3" i="449"/>
  <c r="BD4" i="449" s="1"/>
  <c r="BD5" i="449" s="1"/>
  <c r="BH3" i="449"/>
  <c r="BH4" i="449" s="1"/>
  <c r="BH5" i="449" s="1"/>
  <c r="BI3" i="477"/>
  <c r="BI4" i="477" s="1"/>
  <c r="BI5" i="477" s="1"/>
  <c r="H20" i="477"/>
  <c r="N44" i="477" s="1"/>
  <c r="BK3" i="477"/>
  <c r="BK4" i="477" s="1"/>
  <c r="BK5" i="477" s="1"/>
  <c r="V72" i="477"/>
  <c r="BC3" i="477"/>
  <c r="BC4" i="477" s="1"/>
  <c r="BC5" i="477" s="1"/>
  <c r="H23" i="477"/>
  <c r="V40" i="477" s="1"/>
  <c r="K10" i="477"/>
  <c r="BM3" i="477"/>
  <c r="BM4" i="477" s="1"/>
  <c r="BM5" i="477" s="1"/>
  <c r="BG3" i="477"/>
  <c r="BG4" i="477" s="1"/>
  <c r="BG5" i="477" s="1"/>
  <c r="H25" i="477"/>
  <c r="V42" i="477" s="1"/>
  <c r="BO3" i="477"/>
  <c r="BO4" i="477" s="1"/>
  <c r="BO5" i="477" s="1"/>
  <c r="K7" i="477"/>
  <c r="BB2" i="477" s="1"/>
  <c r="D26" i="448" s="1"/>
  <c r="BJ3" i="477"/>
  <c r="BJ4" i="477" s="1"/>
  <c r="BJ5" i="477" s="1"/>
  <c r="H18" i="477"/>
  <c r="N42" i="477" s="1"/>
  <c r="BE3" i="477"/>
  <c r="BE4" i="477" s="1"/>
  <c r="BE5" i="477" s="1"/>
  <c r="BL3" i="477"/>
  <c r="BL4" i="477" s="1"/>
  <c r="BL5" i="477" s="1"/>
  <c r="BP3" i="477"/>
  <c r="BP4" i="477" s="1"/>
  <c r="BP5" i="477" s="1"/>
  <c r="BH3" i="477"/>
  <c r="BH4" i="477" s="1"/>
  <c r="BH5" i="477" s="1"/>
  <c r="K8" i="477"/>
  <c r="H19" i="477"/>
  <c r="N43" i="477" s="1"/>
  <c r="BB2" i="476"/>
  <c r="D25" i="448" s="1"/>
  <c r="BP3" i="449"/>
  <c r="BP4" i="449" s="1"/>
  <c r="BP5" i="449" s="1"/>
  <c r="BK3" i="449"/>
  <c r="BK4" i="449" s="1"/>
  <c r="BK5" i="449" s="1"/>
  <c r="BO3" i="449"/>
  <c r="BO4" i="449" s="1"/>
  <c r="BO5" i="449" s="1"/>
  <c r="H18" i="449"/>
  <c r="N42" i="449" s="1"/>
  <c r="K10" i="449"/>
  <c r="BM3" i="449"/>
  <c r="BM4" i="449" s="1"/>
  <c r="BM5" i="449" s="1"/>
  <c r="H22" i="449"/>
  <c r="V39" i="449" s="1"/>
  <c r="BG3" i="449"/>
  <c r="BG4" i="449" s="1"/>
  <c r="BG5" i="449" s="1"/>
  <c r="K7" i="449"/>
  <c r="BB2" i="449" s="1"/>
  <c r="D21" i="448" s="1"/>
  <c r="H28" i="449"/>
  <c r="V45" i="449" s="1"/>
  <c r="BJ3" i="449"/>
  <c r="BJ4" i="449" s="1"/>
  <c r="BJ5" i="449" s="1"/>
  <c r="BI3" i="449"/>
  <c r="BI4" i="449" s="1"/>
  <c r="BI5" i="449" s="1"/>
  <c r="BF3" i="449"/>
  <c r="BF4" i="449" s="1"/>
  <c r="BF5" i="449" s="1"/>
  <c r="V72" i="449"/>
  <c r="BJ3" i="490"/>
  <c r="BJ4" i="490" s="1"/>
  <c r="BJ5" i="490" s="1"/>
  <c r="BF3" i="482"/>
  <c r="BF4" i="482" s="1"/>
  <c r="BF5" i="482" s="1"/>
  <c r="K8" i="482"/>
  <c r="BN3" i="474"/>
  <c r="BN4" i="474" s="1"/>
  <c r="BN5" i="474" s="1"/>
  <c r="H15" i="474"/>
  <c r="N39" i="474" s="1"/>
  <c r="H23" i="490"/>
  <c r="V40" i="490" s="1"/>
  <c r="BO3" i="490"/>
  <c r="BO4" i="490" s="1"/>
  <c r="BO5" i="490" s="1"/>
  <c r="BK3" i="482"/>
  <c r="BK4" i="482" s="1"/>
  <c r="BK5" i="482" s="1"/>
  <c r="BJ3" i="482"/>
  <c r="BJ4" i="482" s="1"/>
  <c r="BJ5" i="482" s="1"/>
  <c r="BK3" i="490"/>
  <c r="BK4" i="490" s="1"/>
  <c r="BK5" i="490" s="1"/>
  <c r="BC3" i="490"/>
  <c r="BC4" i="490" s="1"/>
  <c r="BC5" i="490" s="1"/>
  <c r="BO3" i="474"/>
  <c r="BO4" i="474" s="1"/>
  <c r="BO5" i="474" s="1"/>
  <c r="H16" i="474"/>
  <c r="N40" i="474" s="1"/>
  <c r="BE3" i="474"/>
  <c r="BE4" i="474" s="1"/>
  <c r="BE5" i="474" s="1"/>
  <c r="H18" i="490"/>
  <c r="N42" i="490" s="1"/>
  <c r="BD3" i="490"/>
  <c r="BD4" i="490" s="1"/>
  <c r="BD5" i="490" s="1"/>
  <c r="BE3" i="490"/>
  <c r="BE4" i="490" s="1"/>
  <c r="BE5" i="490" s="1"/>
  <c r="BL3" i="490"/>
  <c r="BL4" i="490" s="1"/>
  <c r="BL5" i="490" s="1"/>
  <c r="K7" i="482"/>
  <c r="AV100" i="482" s="1"/>
  <c r="B16" i="72" s="1"/>
  <c r="BC3" i="482"/>
  <c r="BC4" i="482" s="1"/>
  <c r="BC5" i="482" s="1"/>
  <c r="K7" i="490"/>
  <c r="BH3" i="490"/>
  <c r="BH4" i="490" s="1"/>
  <c r="BH5" i="490" s="1"/>
  <c r="BJ3" i="474"/>
  <c r="BJ4" i="474" s="1"/>
  <c r="BJ5" i="474" s="1"/>
  <c r="H24" i="474"/>
  <c r="V41" i="474" s="1"/>
  <c r="H24" i="482"/>
  <c r="V41" i="482" s="1"/>
  <c r="H26" i="490"/>
  <c r="V43" i="490" s="1"/>
  <c r="BM3" i="482"/>
  <c r="BM4" i="482" s="1"/>
  <c r="BM5" i="482" s="1"/>
  <c r="BH3" i="482"/>
  <c r="BH4" i="482" s="1"/>
  <c r="BH5" i="482" s="1"/>
  <c r="BG3" i="490"/>
  <c r="BG4" i="490" s="1"/>
  <c r="BG5" i="490" s="1"/>
  <c r="BP3" i="490"/>
  <c r="BP4" i="490" s="1"/>
  <c r="BP5" i="490" s="1"/>
  <c r="BM3" i="490"/>
  <c r="BM4" i="490" s="1"/>
  <c r="BM5" i="490" s="1"/>
  <c r="K10" i="474"/>
  <c r="H17" i="474"/>
  <c r="N41" i="474" s="1"/>
  <c r="H16" i="482"/>
  <c r="N40" i="482" s="1"/>
  <c r="H27" i="490"/>
  <c r="V44" i="490" s="1"/>
  <c r="BI3" i="490"/>
  <c r="BI4" i="490" s="1"/>
  <c r="BI5" i="490" s="1"/>
  <c r="K10" i="482"/>
  <c r="H20" i="474"/>
  <c r="N44" i="474" s="1"/>
  <c r="AV100" i="475"/>
  <c r="B9" i="72" s="1"/>
  <c r="BN3" i="482"/>
  <c r="BN4" i="482" s="1"/>
  <c r="BN5" i="482" s="1"/>
  <c r="BI3" i="482"/>
  <c r="BI4" i="482" s="1"/>
  <c r="BI5" i="482" s="1"/>
  <c r="K10" i="490"/>
  <c r="K8" i="474"/>
  <c r="H25" i="474"/>
  <c r="V42" i="474" s="1"/>
  <c r="H27" i="482"/>
  <c r="V44" i="482" s="1"/>
  <c r="H19" i="490"/>
  <c r="N43" i="490" s="1"/>
  <c r="BL3" i="482"/>
  <c r="BL4" i="482" s="1"/>
  <c r="BL5" i="482" s="1"/>
  <c r="V72" i="482"/>
  <c r="BN3" i="490"/>
  <c r="BN4" i="490" s="1"/>
  <c r="BN5" i="490" s="1"/>
  <c r="BP3" i="474"/>
  <c r="BP4" i="474" s="1"/>
  <c r="BP5" i="474" s="1"/>
  <c r="BL3" i="474"/>
  <c r="BL4" i="474" s="1"/>
  <c r="BL5" i="474" s="1"/>
  <c r="H19" i="474"/>
  <c r="N43" i="474" s="1"/>
  <c r="H15" i="490"/>
  <c r="N39" i="490" s="1"/>
  <c r="H20" i="490"/>
  <c r="N44" i="490" s="1"/>
  <c r="BG3" i="482"/>
  <c r="BG4" i="482" s="1"/>
  <c r="BG5" i="482" s="1"/>
  <c r="BF3" i="490"/>
  <c r="BF4" i="490" s="1"/>
  <c r="BF5" i="490" s="1"/>
  <c r="V72" i="490"/>
  <c r="BI3" i="474"/>
  <c r="BI4" i="474" s="1"/>
  <c r="BI5" i="474" s="1"/>
  <c r="H22" i="474"/>
  <c r="V39" i="474" s="1"/>
  <c r="H27" i="474"/>
  <c r="V44" i="474" s="1"/>
  <c r="H21" i="490"/>
  <c r="N45" i="490" s="1"/>
  <c r="H28" i="490"/>
  <c r="V45" i="490" s="1"/>
  <c r="K8" i="490"/>
  <c r="BD3" i="482"/>
  <c r="BD4" i="482" s="1"/>
  <c r="BD5" i="482" s="1"/>
  <c r="BE3" i="482"/>
  <c r="BE4" i="482" s="1"/>
  <c r="BE5" i="482" s="1"/>
  <c r="BD3" i="474"/>
  <c r="BD4" i="474" s="1"/>
  <c r="BD5" i="474" s="1"/>
  <c r="H23" i="474"/>
  <c r="V40" i="474" s="1"/>
  <c r="L51" i="448"/>
  <c r="I47" i="448"/>
  <c r="K51" i="448"/>
  <c r="J75" i="448"/>
  <c r="Y70" i="448"/>
  <c r="L48" i="448"/>
  <c r="Q51" i="448"/>
  <c r="H48" i="448"/>
  <c r="S48" i="448"/>
  <c r="O48" i="448"/>
  <c r="U41" i="448"/>
  <c r="M51" i="448"/>
  <c r="K41" i="448"/>
  <c r="T52" i="448"/>
  <c r="J41" i="448"/>
  <c r="N49" i="448"/>
  <c r="P49" i="448"/>
  <c r="R75" i="448"/>
  <c r="T75" i="448"/>
  <c r="Y69" i="448"/>
  <c r="Y65" i="448"/>
  <c r="Y62" i="448"/>
  <c r="L75" i="448"/>
  <c r="Y73" i="448"/>
  <c r="Y67" i="448"/>
  <c r="L47" i="448"/>
  <c r="N75" i="448"/>
  <c r="U48" i="448"/>
  <c r="AV100" i="478"/>
  <c r="B12" i="72" s="1"/>
  <c r="BN3" i="480"/>
  <c r="BN4" i="480" s="1"/>
  <c r="BN5" i="480" s="1"/>
  <c r="V72" i="488"/>
  <c r="BP3" i="488"/>
  <c r="BP4" i="488" s="1"/>
  <c r="BP5" i="488" s="1"/>
  <c r="K10" i="488"/>
  <c r="BP3" i="480"/>
  <c r="BP4" i="480" s="1"/>
  <c r="BP5" i="480" s="1"/>
  <c r="BO3" i="480"/>
  <c r="BO4" i="480" s="1"/>
  <c r="BO5" i="480" s="1"/>
  <c r="H21" i="480"/>
  <c r="N45" i="480" s="1"/>
  <c r="BO3" i="488"/>
  <c r="BO4" i="488" s="1"/>
  <c r="BO5" i="488" s="1"/>
  <c r="BM3" i="480"/>
  <c r="BM4" i="480" s="1"/>
  <c r="BM5" i="480" s="1"/>
  <c r="BJ3" i="488"/>
  <c r="BJ4" i="488" s="1"/>
  <c r="BJ5" i="488" s="1"/>
  <c r="BH3" i="480"/>
  <c r="BH4" i="480" s="1"/>
  <c r="BH5" i="480" s="1"/>
  <c r="BE3" i="480"/>
  <c r="BE4" i="480" s="1"/>
  <c r="BE5" i="480" s="1"/>
  <c r="BD3" i="480"/>
  <c r="BD4" i="480" s="1"/>
  <c r="BD5" i="480" s="1"/>
  <c r="BG3" i="488"/>
  <c r="BG4" i="488" s="1"/>
  <c r="BG5" i="488" s="1"/>
  <c r="H28" i="480"/>
  <c r="V45" i="480" s="1"/>
  <c r="BC3" i="488"/>
  <c r="BC4" i="488" s="1"/>
  <c r="BC5" i="488" s="1"/>
  <c r="H16" i="488"/>
  <c r="N40" i="488" s="1"/>
  <c r="K7" i="488"/>
  <c r="BI3" i="488"/>
  <c r="BI4" i="488" s="1"/>
  <c r="BI5" i="488" s="1"/>
  <c r="K8" i="488"/>
  <c r="H18" i="488"/>
  <c r="N42" i="488" s="1"/>
  <c r="H24" i="480"/>
  <c r="V41" i="480" s="1"/>
  <c r="BJ3" i="480"/>
  <c r="BJ4" i="480" s="1"/>
  <c r="BJ5" i="480" s="1"/>
  <c r="K8" i="480"/>
  <c r="BH3" i="488"/>
  <c r="BH4" i="488" s="1"/>
  <c r="BH5" i="488" s="1"/>
  <c r="H20" i="488"/>
  <c r="N44" i="488" s="1"/>
  <c r="H18" i="480"/>
  <c r="N42" i="480" s="1"/>
  <c r="K10" i="480"/>
  <c r="BI3" i="480"/>
  <c r="BI4" i="480" s="1"/>
  <c r="BI5" i="480" s="1"/>
  <c r="BD3" i="488"/>
  <c r="BD4" i="488" s="1"/>
  <c r="BD5" i="488" s="1"/>
  <c r="BK3" i="488"/>
  <c r="BK4" i="488" s="1"/>
  <c r="BK5" i="488" s="1"/>
  <c r="BN3" i="488"/>
  <c r="BN4" i="488" s="1"/>
  <c r="BN5" i="488" s="1"/>
  <c r="BE3" i="488"/>
  <c r="BE4" i="488" s="1"/>
  <c r="BE5" i="488" s="1"/>
  <c r="V72" i="480"/>
  <c r="BC3" i="480"/>
  <c r="BC4" i="480" s="1"/>
  <c r="BC5" i="480" s="1"/>
  <c r="H27" i="480"/>
  <c r="V44" i="480" s="1"/>
  <c r="BF3" i="480"/>
  <c r="BF4" i="480" s="1"/>
  <c r="BF5" i="480" s="1"/>
  <c r="BK3" i="480"/>
  <c r="BK4" i="480" s="1"/>
  <c r="BK5" i="480" s="1"/>
  <c r="BL3" i="488"/>
  <c r="BL4" i="488" s="1"/>
  <c r="BL5" i="488" s="1"/>
  <c r="BF3" i="488"/>
  <c r="BF4" i="488" s="1"/>
  <c r="BF5" i="488" s="1"/>
  <c r="K7" i="480"/>
  <c r="BL3" i="480"/>
  <c r="BL4" i="480" s="1"/>
  <c r="BL5" i="480" s="1"/>
  <c r="H19" i="479"/>
  <c r="N43" i="479" s="1"/>
  <c r="V72" i="479"/>
  <c r="BD3" i="479"/>
  <c r="BD4" i="479" s="1"/>
  <c r="BD5" i="479" s="1"/>
  <c r="BM3" i="479"/>
  <c r="BM4" i="479" s="1"/>
  <c r="BM5" i="479" s="1"/>
  <c r="BJ3" i="479"/>
  <c r="BJ4" i="479" s="1"/>
  <c r="BJ5" i="479" s="1"/>
  <c r="H26" i="479"/>
  <c r="V43" i="479" s="1"/>
  <c r="BK3" i="479"/>
  <c r="BK4" i="479" s="1"/>
  <c r="BK5" i="479" s="1"/>
  <c r="BH3" i="479"/>
  <c r="BH4" i="479" s="1"/>
  <c r="BH5" i="479" s="1"/>
  <c r="BN3" i="479"/>
  <c r="BN4" i="479" s="1"/>
  <c r="BN5" i="479" s="1"/>
  <c r="BI3" i="479"/>
  <c r="BI4" i="479" s="1"/>
  <c r="BI5" i="479" s="1"/>
  <c r="H25" i="479"/>
  <c r="V42" i="479" s="1"/>
  <c r="BC3" i="479"/>
  <c r="BC4" i="479" s="1"/>
  <c r="BC5" i="479" s="1"/>
  <c r="BE3" i="479"/>
  <c r="BE4" i="479" s="1"/>
  <c r="BE5" i="479" s="1"/>
  <c r="H24" i="479"/>
  <c r="V41" i="479" s="1"/>
  <c r="BG3" i="479"/>
  <c r="BG4" i="479" s="1"/>
  <c r="BG5" i="479" s="1"/>
  <c r="K7" i="479"/>
  <c r="BO3" i="479"/>
  <c r="BO4" i="479" s="1"/>
  <c r="BO5" i="479" s="1"/>
  <c r="K8" i="479"/>
  <c r="K10" i="479"/>
  <c r="BF3" i="479"/>
  <c r="BF4" i="479" s="1"/>
  <c r="BF5" i="479" s="1"/>
  <c r="H28" i="479"/>
  <c r="V45" i="479" s="1"/>
  <c r="BL3" i="479"/>
  <c r="BL4" i="479" s="1"/>
  <c r="BL5" i="479" s="1"/>
  <c r="BP3" i="479"/>
  <c r="BP4" i="479" s="1"/>
  <c r="BP5" i="479" s="1"/>
  <c r="BO3" i="487"/>
  <c r="BO4" i="487" s="1"/>
  <c r="BO5" i="487" s="1"/>
  <c r="BG3" i="487"/>
  <c r="BG4" i="487" s="1"/>
  <c r="BG5" i="487" s="1"/>
  <c r="K10" i="487"/>
  <c r="V72" i="487"/>
  <c r="H15" i="487"/>
  <c r="N39" i="487" s="1"/>
  <c r="BN3" i="487"/>
  <c r="BN4" i="487" s="1"/>
  <c r="BN5" i="487" s="1"/>
  <c r="BI3" i="487"/>
  <c r="BI4" i="487" s="1"/>
  <c r="BI5" i="487" s="1"/>
  <c r="H22" i="487"/>
  <c r="V39" i="487" s="1"/>
  <c r="BC3" i="487"/>
  <c r="BC4" i="487" s="1"/>
  <c r="BC5" i="487" s="1"/>
  <c r="K8" i="487"/>
  <c r="BJ3" i="487"/>
  <c r="BJ4" i="487" s="1"/>
  <c r="BJ5" i="487" s="1"/>
  <c r="H28" i="487"/>
  <c r="V45" i="487" s="1"/>
  <c r="BF3" i="487"/>
  <c r="BF4" i="487" s="1"/>
  <c r="BF5" i="487" s="1"/>
  <c r="BM3" i="487"/>
  <c r="BM4" i="487" s="1"/>
  <c r="BM5" i="487" s="1"/>
  <c r="BK3" i="487"/>
  <c r="BK4" i="487" s="1"/>
  <c r="BK5" i="487" s="1"/>
  <c r="BD3" i="487"/>
  <c r="BD4" i="487" s="1"/>
  <c r="BD5" i="487" s="1"/>
  <c r="H18" i="487"/>
  <c r="N42" i="487" s="1"/>
  <c r="BL3" i="487"/>
  <c r="BL4" i="487" s="1"/>
  <c r="BL5" i="487" s="1"/>
  <c r="BE3" i="487"/>
  <c r="BE4" i="487" s="1"/>
  <c r="BE5" i="487" s="1"/>
  <c r="H17" i="487"/>
  <c r="N41" i="487" s="1"/>
  <c r="BP3" i="487"/>
  <c r="BP4" i="487" s="1"/>
  <c r="BP5" i="487" s="1"/>
  <c r="BH3" i="487"/>
  <c r="BH4" i="487" s="1"/>
  <c r="BH5" i="487" s="1"/>
  <c r="K7" i="487"/>
  <c r="K134" i="448"/>
  <c r="AI132" i="448" s="1"/>
  <c r="AI134" i="448"/>
  <c r="H19" i="483"/>
  <c r="N43" i="483" s="1"/>
  <c r="K8" i="483"/>
  <c r="BG3" i="483"/>
  <c r="BG4" i="483" s="1"/>
  <c r="BG5" i="483" s="1"/>
  <c r="H20" i="483"/>
  <c r="N44" i="483" s="1"/>
  <c r="H25" i="483"/>
  <c r="V42" i="483" s="1"/>
  <c r="K7" i="483"/>
  <c r="BO3" i="483"/>
  <c r="BO4" i="483" s="1"/>
  <c r="BO5" i="483" s="1"/>
  <c r="H16" i="483"/>
  <c r="N40" i="483" s="1"/>
  <c r="BN3" i="483"/>
  <c r="BN4" i="483" s="1"/>
  <c r="BN5" i="483" s="1"/>
  <c r="BF3" i="483"/>
  <c r="BF4" i="483" s="1"/>
  <c r="BF5" i="483" s="1"/>
  <c r="K10" i="483"/>
  <c r="BC3" i="483"/>
  <c r="BC4" i="483" s="1"/>
  <c r="BC5" i="483" s="1"/>
  <c r="BH3" i="483"/>
  <c r="BH4" i="483" s="1"/>
  <c r="BH5" i="483" s="1"/>
  <c r="H22" i="483"/>
  <c r="V39" i="483" s="1"/>
  <c r="BE3" i="483"/>
  <c r="BE4" i="483" s="1"/>
  <c r="BE5" i="483" s="1"/>
  <c r="BD3" i="483"/>
  <c r="BD4" i="483" s="1"/>
  <c r="BD5" i="483" s="1"/>
  <c r="H21" i="483"/>
  <c r="N45" i="483" s="1"/>
  <c r="BI3" i="483"/>
  <c r="BI4" i="483" s="1"/>
  <c r="BI5" i="483" s="1"/>
  <c r="BL3" i="483"/>
  <c r="BL4" i="483" s="1"/>
  <c r="BL5" i="483" s="1"/>
  <c r="H27" i="483"/>
  <c r="V44" i="483" s="1"/>
  <c r="BJ3" i="483"/>
  <c r="BJ4" i="483" s="1"/>
  <c r="BJ5" i="483" s="1"/>
  <c r="V72" i="483"/>
  <c r="M49" i="448"/>
  <c r="H41" i="448"/>
  <c r="J47" i="448"/>
  <c r="Q41" i="448"/>
  <c r="M52" i="448"/>
  <c r="N50" i="448"/>
  <c r="I50" i="448"/>
  <c r="I52" i="448"/>
  <c r="K48" i="448"/>
  <c r="U52" i="448"/>
  <c r="S51" i="448"/>
  <c r="T49" i="448"/>
  <c r="Q49" i="448"/>
  <c r="P52" i="448"/>
  <c r="O52" i="448"/>
  <c r="V75" i="448"/>
  <c r="H75" i="448"/>
  <c r="L41" i="448"/>
  <c r="M41" i="448"/>
  <c r="K47" i="448"/>
  <c r="H50" i="448"/>
  <c r="J52" i="448"/>
  <c r="U50" i="448"/>
  <c r="S47" i="448"/>
  <c r="T48" i="448"/>
  <c r="P47" i="448"/>
  <c r="O49" i="448"/>
  <c r="Y64" i="448"/>
  <c r="K49" i="448"/>
  <c r="H52" i="448"/>
  <c r="M50" i="448"/>
  <c r="U49" i="448"/>
  <c r="S41" i="448"/>
  <c r="I48" i="448"/>
  <c r="J49" i="448"/>
  <c r="BB2" i="486"/>
  <c r="D35" i="448" s="1"/>
  <c r="Q47" i="448"/>
  <c r="P41" i="448"/>
  <c r="O41" i="448"/>
  <c r="N48" i="448"/>
  <c r="I51" i="448"/>
  <c r="L50" i="448"/>
  <c r="H49" i="448"/>
  <c r="J50" i="448"/>
  <c r="U51" i="448"/>
  <c r="T47" i="448"/>
  <c r="L52" i="448"/>
  <c r="J48" i="448"/>
  <c r="Q50" i="448"/>
  <c r="P48" i="448"/>
  <c r="O50" i="448"/>
  <c r="K50" i="448"/>
  <c r="N51" i="448"/>
  <c r="N41" i="448"/>
  <c r="K52" i="448"/>
  <c r="H51" i="448"/>
  <c r="S49" i="448"/>
  <c r="T51" i="448"/>
  <c r="M48" i="448"/>
  <c r="M47" i="448"/>
  <c r="Q52" i="448"/>
  <c r="P50" i="448"/>
  <c r="BI3" i="491"/>
  <c r="BI4" i="491" s="1"/>
  <c r="BI5" i="491" s="1"/>
  <c r="P75" i="448"/>
  <c r="P51" i="448"/>
  <c r="O47" i="448"/>
  <c r="N52" i="448"/>
  <c r="S50" i="448"/>
  <c r="T50" i="448"/>
  <c r="J51" i="448"/>
  <c r="BH3" i="491"/>
  <c r="BH4" i="491" s="1"/>
  <c r="BH5" i="491" s="1"/>
  <c r="H24" i="491"/>
  <c r="V41" i="491" s="1"/>
  <c r="BP3" i="485"/>
  <c r="BP4" i="485" s="1"/>
  <c r="BP5" i="485" s="1"/>
  <c r="H21" i="485"/>
  <c r="N45" i="485" s="1"/>
  <c r="H19" i="485"/>
  <c r="N43" i="485" s="1"/>
  <c r="H16" i="485"/>
  <c r="N40" i="485" s="1"/>
  <c r="H25" i="485"/>
  <c r="V42" i="485" s="1"/>
  <c r="H23" i="485"/>
  <c r="V40" i="485" s="1"/>
  <c r="H28" i="485"/>
  <c r="V45" i="485" s="1"/>
  <c r="H18" i="485"/>
  <c r="N42" i="485" s="1"/>
  <c r="H24" i="485"/>
  <c r="V41" i="485" s="1"/>
  <c r="H22" i="485"/>
  <c r="V39" i="485" s="1"/>
  <c r="H20" i="485"/>
  <c r="N44" i="485" s="1"/>
  <c r="V72" i="485"/>
  <c r="BE3" i="485"/>
  <c r="BE4" i="485" s="1"/>
  <c r="BE5" i="485" s="1"/>
  <c r="K10" i="485"/>
  <c r="H27" i="485"/>
  <c r="V44" i="485" s="1"/>
  <c r="BO3" i="485"/>
  <c r="BO4" i="485" s="1"/>
  <c r="BO5" i="485" s="1"/>
  <c r="K8" i="485"/>
  <c r="BD3" i="485"/>
  <c r="BD4" i="485" s="1"/>
  <c r="BD5" i="485" s="1"/>
  <c r="H17" i="485"/>
  <c r="N41" i="485" s="1"/>
  <c r="H26" i="485"/>
  <c r="V43" i="485" s="1"/>
  <c r="BM3" i="485"/>
  <c r="BM4" i="485" s="1"/>
  <c r="BM5" i="485" s="1"/>
  <c r="BN3" i="485"/>
  <c r="BN4" i="485" s="1"/>
  <c r="BN5" i="485" s="1"/>
  <c r="BG3" i="485"/>
  <c r="BG4" i="485" s="1"/>
  <c r="BG5" i="485" s="1"/>
  <c r="BF3" i="485"/>
  <c r="BF4" i="485" s="1"/>
  <c r="BF5" i="485" s="1"/>
  <c r="BH3" i="485"/>
  <c r="BH4" i="485" s="1"/>
  <c r="BH5" i="485" s="1"/>
  <c r="BI3" i="485"/>
  <c r="BI4" i="485" s="1"/>
  <c r="BI5" i="485" s="1"/>
  <c r="BJ3" i="485"/>
  <c r="BJ4" i="485" s="1"/>
  <c r="BJ5" i="485" s="1"/>
  <c r="BJ3" i="491"/>
  <c r="BJ4" i="491" s="1"/>
  <c r="BJ5" i="491" s="1"/>
  <c r="H26" i="491"/>
  <c r="V43" i="491" s="1"/>
  <c r="H16" i="491"/>
  <c r="N40" i="491" s="1"/>
  <c r="H28" i="491"/>
  <c r="V45" i="491" s="1"/>
  <c r="H19" i="491"/>
  <c r="N43" i="491" s="1"/>
  <c r="H17" i="491"/>
  <c r="N41" i="491" s="1"/>
  <c r="H15" i="491"/>
  <c r="H21" i="491"/>
  <c r="N45" i="491" s="1"/>
  <c r="BO3" i="491"/>
  <c r="BO4" i="491" s="1"/>
  <c r="BO5" i="491" s="1"/>
  <c r="BM3" i="491"/>
  <c r="BM4" i="491" s="1"/>
  <c r="BM5" i="491" s="1"/>
  <c r="K10" i="491"/>
  <c r="BP3" i="491"/>
  <c r="BP4" i="491" s="1"/>
  <c r="BP5" i="491" s="1"/>
  <c r="H27" i="491"/>
  <c r="V44" i="491" s="1"/>
  <c r="H22" i="491"/>
  <c r="V39" i="491" s="1"/>
  <c r="K8" i="491"/>
  <c r="H20" i="491"/>
  <c r="N44" i="491" s="1"/>
  <c r="V72" i="491"/>
  <c r="BC3" i="491"/>
  <c r="BC4" i="491" s="1"/>
  <c r="BC5" i="491" s="1"/>
  <c r="BD3" i="491"/>
  <c r="BD4" i="491" s="1"/>
  <c r="BD5" i="491" s="1"/>
  <c r="H18" i="491"/>
  <c r="N42" i="491" s="1"/>
  <c r="K7" i="491"/>
  <c r="BN3" i="491"/>
  <c r="BN4" i="491" s="1"/>
  <c r="BN5" i="491" s="1"/>
  <c r="H25" i="491"/>
  <c r="V42" i="491" s="1"/>
  <c r="H23" i="491"/>
  <c r="V40" i="491" s="1"/>
  <c r="BG3" i="491"/>
  <c r="BG4" i="491" s="1"/>
  <c r="BG5" i="491" s="1"/>
  <c r="BL3" i="491"/>
  <c r="BL4" i="491" s="1"/>
  <c r="BL5" i="491" s="1"/>
  <c r="BF3" i="491"/>
  <c r="BF4" i="491" s="1"/>
  <c r="BF5" i="491" s="1"/>
  <c r="K7" i="485"/>
  <c r="BC3" i="485"/>
  <c r="BC4" i="485" s="1"/>
  <c r="BC5" i="485" s="1"/>
  <c r="BE3" i="491"/>
  <c r="BE4" i="491" s="1"/>
  <c r="BE5" i="491" s="1"/>
  <c r="H15" i="485"/>
  <c r="BK3" i="485"/>
  <c r="BK4" i="485" s="1"/>
  <c r="BK5" i="485" s="1"/>
  <c r="H24" i="449"/>
  <c r="V41" i="449" s="1"/>
  <c r="H20" i="449"/>
  <c r="N44" i="449" s="1"/>
  <c r="H16" i="449"/>
  <c r="H27" i="449"/>
  <c r="V44" i="449" s="1"/>
  <c r="H25" i="449"/>
  <c r="V42" i="449" s="1"/>
  <c r="H21" i="449"/>
  <c r="N45" i="449" s="1"/>
  <c r="H17" i="449"/>
  <c r="N41" i="449" s="1"/>
  <c r="H26" i="449"/>
  <c r="V43" i="449" s="1"/>
  <c r="H23" i="449"/>
  <c r="V40" i="449" s="1"/>
  <c r="H19" i="449"/>
  <c r="N43" i="449" s="1"/>
  <c r="H25" i="486"/>
  <c r="V42" i="486" s="1"/>
  <c r="H22" i="486"/>
  <c r="V39" i="486" s="1"/>
  <c r="H27" i="486"/>
  <c r="V44" i="486" s="1"/>
  <c r="H17" i="486"/>
  <c r="N41" i="486" s="1"/>
  <c r="H21" i="486"/>
  <c r="N45" i="486" s="1"/>
  <c r="H19" i="486"/>
  <c r="N43" i="486" s="1"/>
  <c r="H16" i="486"/>
  <c r="N40" i="486" s="1"/>
  <c r="H15" i="486"/>
  <c r="H20" i="486"/>
  <c r="N44" i="486" s="1"/>
  <c r="H20" i="479"/>
  <c r="N44" i="479" s="1"/>
  <c r="H18" i="479"/>
  <c r="N42" i="479" s="1"/>
  <c r="H16" i="479"/>
  <c r="N40" i="479" s="1"/>
  <c r="H15" i="479"/>
  <c r="H22" i="479"/>
  <c r="V39" i="479" s="1"/>
  <c r="H21" i="479"/>
  <c r="N45" i="479" s="1"/>
  <c r="H27" i="479"/>
  <c r="V44" i="479" s="1"/>
  <c r="H17" i="479"/>
  <c r="N41" i="479" s="1"/>
  <c r="H23" i="479"/>
  <c r="V40" i="479" s="1"/>
  <c r="H25" i="484"/>
  <c r="V42" i="484" s="1"/>
  <c r="H15" i="484"/>
  <c r="H20" i="484"/>
  <c r="N44" i="484" s="1"/>
  <c r="H24" i="484"/>
  <c r="V41" i="484" s="1"/>
  <c r="H22" i="484"/>
  <c r="V39" i="484" s="1"/>
  <c r="H27" i="484"/>
  <c r="V44" i="484" s="1"/>
  <c r="H26" i="484"/>
  <c r="V43" i="484" s="1"/>
  <c r="H23" i="484"/>
  <c r="V40" i="484" s="1"/>
  <c r="H28" i="484"/>
  <c r="V45" i="484" s="1"/>
  <c r="BK3" i="484"/>
  <c r="BK4" i="484" s="1"/>
  <c r="BK5" i="484" s="1"/>
  <c r="H15" i="478"/>
  <c r="H24" i="478"/>
  <c r="V41" i="478" s="1"/>
  <c r="H22" i="478"/>
  <c r="V39" i="478" s="1"/>
  <c r="H23" i="478"/>
  <c r="V40" i="478" s="1"/>
  <c r="H20" i="478"/>
  <c r="N44" i="478" s="1"/>
  <c r="H17" i="490"/>
  <c r="H24" i="490"/>
  <c r="V41" i="490" s="1"/>
  <c r="H25" i="490"/>
  <c r="V42" i="490" s="1"/>
  <c r="H22" i="490"/>
  <c r="V39" i="490" s="1"/>
  <c r="H26" i="483"/>
  <c r="V43" i="483" s="1"/>
  <c r="H15" i="483"/>
  <c r="BP3" i="483"/>
  <c r="BP4" i="483" s="1"/>
  <c r="BP5" i="483" s="1"/>
  <c r="BM3" i="483"/>
  <c r="BM4" i="483" s="1"/>
  <c r="BM5" i="483" s="1"/>
  <c r="H18" i="483"/>
  <c r="N42" i="483" s="1"/>
  <c r="H24" i="483"/>
  <c r="V41" i="483" s="1"/>
  <c r="BK3" i="483"/>
  <c r="BK4" i="483" s="1"/>
  <c r="BK5" i="483" s="1"/>
  <c r="H28" i="483"/>
  <c r="V45" i="483" s="1"/>
  <c r="H17" i="483"/>
  <c r="N41" i="483" s="1"/>
  <c r="H23" i="483"/>
  <c r="V40" i="483" s="1"/>
  <c r="H27" i="477"/>
  <c r="V44" i="477" s="1"/>
  <c r="H24" i="477"/>
  <c r="V41" i="477" s="1"/>
  <c r="H22" i="477"/>
  <c r="V39" i="477" s="1"/>
  <c r="H16" i="477"/>
  <c r="N40" i="477" s="1"/>
  <c r="H21" i="477"/>
  <c r="N45" i="477" s="1"/>
  <c r="H26" i="477"/>
  <c r="V43" i="477" s="1"/>
  <c r="H17" i="477"/>
  <c r="N41" i="477" s="1"/>
  <c r="H15" i="477"/>
  <c r="H17" i="476"/>
  <c r="N41" i="476" s="1"/>
  <c r="H15" i="476"/>
  <c r="H20" i="476"/>
  <c r="N44" i="476" s="1"/>
  <c r="H19" i="476"/>
  <c r="N43" i="476" s="1"/>
  <c r="H18" i="476"/>
  <c r="N42" i="476" s="1"/>
  <c r="H16" i="476"/>
  <c r="N40" i="476" s="1"/>
  <c r="H21" i="476"/>
  <c r="N45" i="476" s="1"/>
  <c r="BE3" i="476"/>
  <c r="BE4" i="476" s="1"/>
  <c r="BE5" i="476" s="1"/>
  <c r="H21" i="488"/>
  <c r="N45" i="488" s="1"/>
  <c r="H19" i="488"/>
  <c r="N43" i="488" s="1"/>
  <c r="H25" i="488"/>
  <c r="V42" i="488" s="1"/>
  <c r="H15" i="488"/>
  <c r="H28" i="488"/>
  <c r="V45" i="488" s="1"/>
  <c r="H26" i="488"/>
  <c r="V43" i="488" s="1"/>
  <c r="H24" i="488"/>
  <c r="V41" i="488" s="1"/>
  <c r="H22" i="488"/>
  <c r="V39" i="488" s="1"/>
  <c r="H27" i="488"/>
  <c r="V44" i="488" s="1"/>
  <c r="H17" i="488"/>
  <c r="N41" i="488" s="1"/>
  <c r="H23" i="488"/>
  <c r="V40" i="488" s="1"/>
  <c r="H28" i="482"/>
  <c r="V45" i="482" s="1"/>
  <c r="H26" i="482"/>
  <c r="V43" i="482" s="1"/>
  <c r="H25" i="482"/>
  <c r="V42" i="482" s="1"/>
  <c r="H22" i="482"/>
  <c r="V39" i="482" s="1"/>
  <c r="BO3" i="482"/>
  <c r="BO4" i="482" s="1"/>
  <c r="BO5" i="482" s="1"/>
  <c r="H20" i="482"/>
  <c r="N44" i="482" s="1"/>
  <c r="H18" i="482"/>
  <c r="N42" i="482" s="1"/>
  <c r="H17" i="482"/>
  <c r="N41" i="482" s="1"/>
  <c r="H21" i="482"/>
  <c r="N45" i="482" s="1"/>
  <c r="H19" i="482"/>
  <c r="N43" i="482" s="1"/>
  <c r="H15" i="482"/>
  <c r="H23" i="482"/>
  <c r="V40" i="482" s="1"/>
  <c r="H18" i="475"/>
  <c r="N42" i="475" s="1"/>
  <c r="H16" i="475"/>
  <c r="H21" i="475"/>
  <c r="N45" i="475" s="1"/>
  <c r="H27" i="475"/>
  <c r="V44" i="475" s="1"/>
  <c r="H25" i="475"/>
  <c r="V42" i="475" s="1"/>
  <c r="H23" i="475"/>
  <c r="V40" i="475" s="1"/>
  <c r="H28" i="475"/>
  <c r="V45" i="475" s="1"/>
  <c r="H26" i="475"/>
  <c r="V43" i="475" s="1"/>
  <c r="H24" i="475"/>
  <c r="V41" i="475" s="1"/>
  <c r="H22" i="475"/>
  <c r="V39" i="475" s="1"/>
  <c r="H21" i="487"/>
  <c r="N45" i="487" s="1"/>
  <c r="H26" i="487"/>
  <c r="V43" i="487" s="1"/>
  <c r="H16" i="487"/>
  <c r="H23" i="487"/>
  <c r="V40" i="487" s="1"/>
  <c r="H20" i="487"/>
  <c r="N44" i="487" s="1"/>
  <c r="H25" i="487"/>
  <c r="V42" i="487" s="1"/>
  <c r="H19" i="487"/>
  <c r="N43" i="487" s="1"/>
  <c r="H27" i="487"/>
  <c r="V44" i="487" s="1"/>
  <c r="H24" i="487"/>
  <c r="V41" i="487" s="1"/>
  <c r="H28" i="481"/>
  <c r="V45" i="481" s="1"/>
  <c r="H25" i="481"/>
  <c r="V42" i="481" s="1"/>
  <c r="H16" i="481"/>
  <c r="N40" i="481" s="1"/>
  <c r="H22" i="481"/>
  <c r="V39" i="481" s="1"/>
  <c r="H20" i="481"/>
  <c r="N44" i="481" s="1"/>
  <c r="H24" i="481"/>
  <c r="V41" i="481" s="1"/>
  <c r="H17" i="481"/>
  <c r="N41" i="481" s="1"/>
  <c r="H21" i="481"/>
  <c r="N45" i="481" s="1"/>
  <c r="H19" i="481"/>
  <c r="N43" i="481" s="1"/>
  <c r="H18" i="481"/>
  <c r="N42" i="481" s="1"/>
  <c r="H15" i="481"/>
  <c r="H18" i="474"/>
  <c r="BF3" i="474"/>
  <c r="BF4" i="474" s="1"/>
  <c r="BF5" i="474" s="1"/>
  <c r="BC3" i="474"/>
  <c r="BC4" i="474" s="1"/>
  <c r="BC5" i="474" s="1"/>
  <c r="BM3" i="474"/>
  <c r="BM4" i="474" s="1"/>
  <c r="BM5" i="474" s="1"/>
  <c r="K7" i="474"/>
  <c r="BH3" i="474"/>
  <c r="BH4" i="474" s="1"/>
  <c r="BH5" i="474" s="1"/>
  <c r="H26" i="474"/>
  <c r="V43" i="474" s="1"/>
  <c r="H21" i="474"/>
  <c r="N45" i="474" s="1"/>
  <c r="BK3" i="474"/>
  <c r="BK4" i="474" s="1"/>
  <c r="BK5" i="474" s="1"/>
  <c r="BG3" i="474"/>
  <c r="BG4" i="474" s="1"/>
  <c r="BG5" i="474" s="1"/>
  <c r="V72" i="474"/>
  <c r="BG3" i="480"/>
  <c r="BG4" i="480" s="1"/>
  <c r="BG5" i="480" s="1"/>
  <c r="H20" i="480"/>
  <c r="N44" i="480" s="1"/>
  <c r="H19" i="480"/>
  <c r="N43" i="480" s="1"/>
  <c r="H23" i="480"/>
  <c r="V40" i="480" s="1"/>
  <c r="H22" i="480"/>
  <c r="V39" i="480" s="1"/>
  <c r="H15" i="480"/>
  <c r="H25" i="480"/>
  <c r="V42" i="480" s="1"/>
  <c r="H17" i="480"/>
  <c r="N41" i="480" s="1"/>
  <c r="H16" i="480"/>
  <c r="N40" i="480" s="1"/>
  <c r="H25" i="473"/>
  <c r="V42" i="473" s="1"/>
  <c r="H24" i="473"/>
  <c r="V41" i="473" s="1"/>
  <c r="H21" i="473"/>
  <c r="N45" i="473" s="1"/>
  <c r="H27" i="473"/>
  <c r="V44" i="473" s="1"/>
  <c r="H28" i="473"/>
  <c r="V45" i="473" s="1"/>
  <c r="H23" i="473"/>
  <c r="V40" i="473" s="1"/>
  <c r="H18" i="473"/>
  <c r="H19" i="473"/>
  <c r="N43" i="473" s="1"/>
  <c r="H22" i="473"/>
  <c r="V39" i="473" s="1"/>
  <c r="AV100" i="484" l="1"/>
  <c r="B18" i="72" s="1"/>
  <c r="BB2" i="481"/>
  <c r="D30" i="448" s="1"/>
  <c r="AV100" i="489"/>
  <c r="B23" i="72" s="1"/>
  <c r="AV100" i="477"/>
  <c r="B11" i="72" s="1"/>
  <c r="R53" i="448"/>
  <c r="BB2" i="482"/>
  <c r="D31" i="448" s="1"/>
  <c r="H13" i="489"/>
  <c r="AV100" i="473"/>
  <c r="B7" i="72" s="1"/>
  <c r="V48" i="448"/>
  <c r="U53" i="448"/>
  <c r="I53" i="448"/>
  <c r="M53" i="448"/>
  <c r="AV100" i="449"/>
  <c r="B6" i="72" s="1"/>
  <c r="AV100" i="490"/>
  <c r="B24" i="72" s="1"/>
  <c r="BB2" i="490"/>
  <c r="D39" i="448" s="1"/>
  <c r="H53" i="448"/>
  <c r="L53" i="448"/>
  <c r="N53" i="448"/>
  <c r="AV100" i="488"/>
  <c r="B22" i="72" s="1"/>
  <c r="BB2" i="488"/>
  <c r="D37" i="448" s="1"/>
  <c r="BB2" i="480"/>
  <c r="D29" i="448" s="1"/>
  <c r="AV100" i="480"/>
  <c r="B14" i="72" s="1"/>
  <c r="AV100" i="487"/>
  <c r="B21" i="72" s="1"/>
  <c r="BB2" i="487"/>
  <c r="D36" i="448" s="1"/>
  <c r="BB2" i="479"/>
  <c r="D28" i="448" s="1"/>
  <c r="AV100" i="479"/>
  <c r="B13" i="72" s="1"/>
  <c r="V51" i="448"/>
  <c r="P53" i="448"/>
  <c r="J53" i="448"/>
  <c r="Y75" i="448"/>
  <c r="S53" i="448"/>
  <c r="T53" i="448"/>
  <c r="AV100" i="483"/>
  <c r="B17" i="72" s="1"/>
  <c r="BB2" i="483"/>
  <c r="D32" i="448" s="1"/>
  <c r="V47" i="448"/>
  <c r="Q53" i="448"/>
  <c r="V52" i="448"/>
  <c r="V50" i="448"/>
  <c r="K141" i="448" s="1"/>
  <c r="AI141" i="448" s="1"/>
  <c r="O53" i="448"/>
  <c r="V49" i="448"/>
  <c r="K53" i="448"/>
  <c r="N39" i="483"/>
  <c r="H13" i="483"/>
  <c r="N40" i="475"/>
  <c r="H13" i="475"/>
  <c r="N39" i="486"/>
  <c r="H13" i="486"/>
  <c r="N39" i="480"/>
  <c r="H13" i="480"/>
  <c r="N42" i="474"/>
  <c r="H13" i="474"/>
  <c r="N39" i="482"/>
  <c r="H13" i="482"/>
  <c r="N39" i="478"/>
  <c r="H13" i="478"/>
  <c r="N39" i="479"/>
  <c r="H13" i="479"/>
  <c r="N39" i="485"/>
  <c r="H13" i="485"/>
  <c r="N39" i="491"/>
  <c r="H13" i="491"/>
  <c r="N39" i="481"/>
  <c r="H13" i="481"/>
  <c r="N39" i="484"/>
  <c r="H13" i="484"/>
  <c r="N40" i="487"/>
  <c r="H13" i="487"/>
  <c r="N39" i="488"/>
  <c r="H13" i="488"/>
  <c r="BB2" i="491"/>
  <c r="D40" i="448" s="1"/>
  <c r="AV100" i="491"/>
  <c r="B25" i="72" s="1"/>
  <c r="N39" i="477"/>
  <c r="H13" i="477"/>
  <c r="H13" i="490"/>
  <c r="N41" i="490"/>
  <c r="BB2" i="485"/>
  <c r="D34" i="448" s="1"/>
  <c r="AV100" i="485"/>
  <c r="B19" i="72" s="1"/>
  <c r="N42" i="473"/>
  <c r="H13" i="473"/>
  <c r="BB2" i="474"/>
  <c r="D23" i="448" s="1"/>
  <c r="AV100" i="474"/>
  <c r="B8" i="72" s="1"/>
  <c r="N39" i="476"/>
  <c r="H13" i="476"/>
  <c r="N40" i="449"/>
  <c r="H13" i="449"/>
  <c r="V53" i="448" l="1"/>
  <c r="K143" i="448"/>
  <c r="AI143" i="448" s="1"/>
  <c r="N54" i="448"/>
  <c r="Y80" i="448" s="1"/>
  <c r="K140" i="448"/>
  <c r="AI140" i="448" s="1"/>
  <c r="G54" i="448"/>
  <c r="K138" i="448" s="1"/>
  <c r="AI138" i="448" s="1"/>
  <c r="V54" i="448"/>
  <c r="K142" i="448"/>
  <c r="AI142" i="448" s="1"/>
  <c r="K139" i="448"/>
  <c r="AI139" i="448" s="1"/>
  <c r="D41" i="448"/>
  <c r="Q39" i="72"/>
  <c r="Q38" i="72"/>
  <c r="B26" i="72" l="1"/>
</calcChain>
</file>

<file path=xl/sharedStrings.xml><?xml version="1.0" encoding="utf-8"?>
<sst xmlns="http://schemas.openxmlformats.org/spreadsheetml/2006/main" count="7212" uniqueCount="474">
  <si>
    <t>CRITERIOS GENERALES PARA REALIZAR EL SERVICIO DE RECEPCIÓN</t>
  </si>
  <si>
    <r>
      <t xml:space="preserve">* Considerando la diversidad de criterios de recepción a lo largo de Chile, la siguiente tabla pretende ser una guía que ayude a determinar si la solución debe ser aprobada o rechazada al momento de la visita. </t>
    </r>
    <r>
      <rPr>
        <b/>
        <u/>
        <sz val="10"/>
        <rFont val="Calibri"/>
        <family val="2"/>
        <scheme val="minor"/>
      </rPr>
      <t>Este listado NO abarca todas las posibles situaciones que pueden observarse en terreno.</t>
    </r>
    <r>
      <rPr>
        <sz val="10"/>
        <rFont val="Calibri"/>
        <family val="2"/>
        <scheme val="minor"/>
      </rPr>
      <t xml:space="preserve">
* </t>
    </r>
    <r>
      <rPr>
        <u/>
        <sz val="10"/>
        <rFont val="Calibri"/>
        <family val="2"/>
        <scheme val="minor"/>
      </rPr>
      <t xml:space="preserve">Cabe señalar, que este listado recoge las principales problemáticas que pueden detectarse en terreno, pero cada Región puede observar </t>
    </r>
    <r>
      <rPr>
        <b/>
        <u/>
        <sz val="10"/>
        <rFont val="Calibri"/>
        <family val="2"/>
        <scheme val="minor"/>
      </rPr>
      <t>otros motivos</t>
    </r>
    <r>
      <rPr>
        <u/>
        <sz val="10"/>
        <rFont val="Calibri"/>
        <family val="2"/>
        <scheme val="minor"/>
      </rPr>
      <t xml:space="preserve"> que lleven al rechazo de una solución.</t>
    </r>
    <r>
      <rPr>
        <sz val="10"/>
        <rFont val="Calibri"/>
        <family val="2"/>
        <scheme val="minor"/>
      </rPr>
      <t xml:space="preserve">
* Es fundamental señalar que durante el </t>
    </r>
    <r>
      <rPr>
        <b/>
        <u/>
        <sz val="10"/>
        <rFont val="Calibri"/>
        <family val="2"/>
        <scheme val="minor"/>
      </rPr>
      <t>proceso de recepción</t>
    </r>
    <r>
      <rPr>
        <sz val="10"/>
        <rFont val="Calibri"/>
        <family val="2"/>
        <scheme val="minor"/>
      </rPr>
      <t xml:space="preserve"> las soluciones pueden ser </t>
    </r>
    <r>
      <rPr>
        <b/>
        <sz val="10"/>
        <rFont val="Calibri"/>
        <family val="2"/>
        <scheme val="minor"/>
      </rPr>
      <t>aprobadas (presencial o remotamente),</t>
    </r>
    <r>
      <rPr>
        <sz val="10"/>
        <rFont val="Calibri"/>
        <family val="2"/>
        <scheme val="minor"/>
      </rPr>
      <t xml:space="preserve"> quedar </t>
    </r>
    <r>
      <rPr>
        <b/>
        <sz val="10"/>
        <rFont val="Calibri"/>
        <family val="2"/>
        <scheme val="minor"/>
      </rPr>
      <t xml:space="preserve">pendientes </t>
    </r>
    <r>
      <rPr>
        <sz val="10"/>
        <rFont val="Calibri"/>
        <family val="2"/>
        <scheme val="minor"/>
      </rPr>
      <t xml:space="preserve">debido a que la vivienda está sin morador al momento de la visita o ser </t>
    </r>
    <r>
      <rPr>
        <b/>
        <sz val="10"/>
        <rFont val="Calibri"/>
        <family val="2"/>
        <scheme val="minor"/>
      </rPr>
      <t>rechazada</t>
    </r>
    <r>
      <rPr>
        <sz val="10"/>
        <rFont val="Calibri"/>
        <family val="2"/>
        <scheme val="minor"/>
      </rPr>
      <t xml:space="preserve"> ya que no cumple con los criterios mínimo establecidos en el documento "Orientaciones ¨Técnicas". No importa la gravedad de de la solución observada, sino cumple con el estandar deberá ser rechazada, para luego ser aprobada en la siguiente visita, cuando la solución haya sido subsanada por el ejecutor.                                                                                                                                                                                                             *Indistintamente de este criterio, una solución será rechazada cuando no cumpla con la propuesta técnica. Revisar documento "Criterios y Orientaciones Programáticas"</t>
    </r>
  </si>
  <si>
    <t>Subcomponente</t>
  </si>
  <si>
    <t>Solución</t>
  </si>
  <si>
    <t>Aprobada</t>
  </si>
  <si>
    <t>Rechazada</t>
  </si>
  <si>
    <t>Complejidad para subsanar el rechazo</t>
  </si>
  <si>
    <t>Solución cumple con estándar técnico, sin observaciones que subsanar.</t>
  </si>
  <si>
    <t>Solución NO cumple con el estándar técnico, no importa su nivel de gravedad.</t>
  </si>
  <si>
    <t xml:space="preserve">Servicios básicos </t>
  </si>
  <si>
    <t>Agua</t>
  </si>
  <si>
    <t xml:space="preserve">Disponibilidad de un sistema sanitario operativo, con agua potable y en buen estado, de uso exclusivo para la familia. </t>
  </si>
  <si>
    <t>Instalación sanitaria no funciona o funciona parcialmente.</t>
  </si>
  <si>
    <t xml:space="preserve">Grave </t>
  </si>
  <si>
    <t>Fuente de agua no apta para consumo humano.</t>
  </si>
  <si>
    <t>Ubicación de los puntos de drenaje no coincide con los puntos de descarga, etc.</t>
  </si>
  <si>
    <t>No se respeta el diámetro mínimo de las tuberías, etc.</t>
  </si>
  <si>
    <t>Leve</t>
  </si>
  <si>
    <t>Elementos presentan filtraciones posibles de subsanar (por sellos o instalación).</t>
  </si>
  <si>
    <t>Provisión de agua caliente mal regulado o instalado con deficiencias (calefón, termo cañón, termo solar, etc).</t>
  </si>
  <si>
    <t>Excretas</t>
  </si>
  <si>
    <t>Sistema sanitario operativo, con eliminación de excretas y en buen estado, de uso exclusivo para la familia.</t>
  </si>
  <si>
    <t>Existencia de filtraciones en los muros producto de la mala instalación sanitaria.</t>
  </si>
  <si>
    <t>No se respeta planimetría propuesta y/o la implementación está próxima a aguas de consumo humano, etc.</t>
  </si>
  <si>
    <t>Conexiones defectuosas, problemas de descarga u otros.</t>
  </si>
  <si>
    <t>Elementos presentan filtraciones posibles de subsanar (por sellos o instalación), etc.</t>
  </si>
  <si>
    <t>Artefactos quebrados y/o sin funcionamiento.</t>
  </si>
  <si>
    <t>Energía</t>
  </si>
  <si>
    <t>Sistema operativo y seguro para desarrollar las actividades de toda la vivienda.</t>
  </si>
  <si>
    <t>Ausencia de fijaciones, codos u otros elementos, enchufes no distribuyen adecuadamente electricidad, interruptores cruzados, etc.</t>
  </si>
  <si>
    <t>No presenta elementos de seguridad.</t>
  </si>
  <si>
    <t>Instalaciones que no cumplan con normativa, (ej: no se respeten distanciamientos y/o ubicación de enchufes), etc.</t>
  </si>
  <si>
    <t>Vivienda</t>
  </si>
  <si>
    <t>Reparación</t>
  </si>
  <si>
    <t>Condiciones adecuadas de estructura e impermeabilización, aislación térmica y acústica, de ventilación e iluminación natural en toda la vivienda.</t>
  </si>
  <si>
    <t>Cuando existan filtraciones o anegaciones producto de la mala instalación de la estructura o impermeabilización.</t>
  </si>
  <si>
    <t>Revestimiento cerámico quebrado.</t>
  </si>
  <si>
    <t>Cerámicos sin fragüe, etc.</t>
  </si>
  <si>
    <t>Problemas de escuadrías, cambios de las especificaciones y/o materiales señalados en la propuesta.</t>
  </si>
  <si>
    <t>Vivienda sin aislación térmica en sus muros, pisos  y/o cielo</t>
  </si>
  <si>
    <t>Detalles de terminaciones (ej: Junturas sin empastar, cornisas discontinuas, cerámicos sueltos, etc.</t>
  </si>
  <si>
    <t>Falta de sellos en puertas o ventanas, etc.</t>
  </si>
  <si>
    <t>Recintos</t>
  </si>
  <si>
    <t>Espacio suficiente en la vivienda para desarrollar actividades domésticas de todos los integrantes de la familia.</t>
  </si>
  <si>
    <t>Detalles de terminaciones.</t>
  </si>
  <si>
    <t>Falta de sellos.</t>
  </si>
  <si>
    <t>No cumple con la cantidad mínima de bisagras, etc.</t>
  </si>
  <si>
    <t>Recintos asentados, desformados o con fisuras.</t>
  </si>
  <si>
    <t>Recintos sin ventilación.</t>
  </si>
  <si>
    <t>Radieres desnivelados.</t>
  </si>
  <si>
    <t>Muros y pilares desaplomados.</t>
  </si>
  <si>
    <t>Vigas y estructuras de techumbre con pandeo evidente.</t>
  </si>
  <si>
    <t>Fundaciones corridas con discontinuidades.</t>
  </si>
  <si>
    <t>Enfierraduras a la vista.</t>
  </si>
  <si>
    <t>Defectos importantes en elementos estructurales (cambio escuadrías y/o especificaciones de la propuesta)</t>
  </si>
  <si>
    <t>Omitir partidas (ej: no considerar aislación, etc.)</t>
  </si>
  <si>
    <t>Accesibilidad interior</t>
  </si>
  <si>
    <t>Fácil acceso y desplazamiento en la vivienda para todos los integrantes</t>
  </si>
  <si>
    <t>Elementos de apoyo mal fijados, etc.</t>
  </si>
  <si>
    <t>Rampa de acceso no cuenta con pendiente permitida.</t>
  </si>
  <si>
    <t>Vanos de puertas no cumplen con el ancho mínimo, etc.</t>
  </si>
  <si>
    <t>Espacios productivos</t>
  </si>
  <si>
    <t>Espacio y condiciones básicas para el desarrollo de actividades productivas en la vivienda.</t>
  </si>
  <si>
    <t>El recinto modificado presenta problemas de escuadrías, cambios de las especificaciones y/o materiales señalados en la propuesta.</t>
  </si>
  <si>
    <t>No se respetan planimetrías afectando otras actividades domésticas (Ej: Espacio productivo en comedor o dormitorio, etc.)</t>
  </si>
  <si>
    <t>Equipamiento</t>
  </si>
  <si>
    <t>Camas</t>
  </si>
  <si>
    <t xml:space="preserve">Cama con equipamiento para dormir para todos los integrantes de la familia. </t>
  </si>
  <si>
    <t>Set de equipamiento de cama imcompleto. Deben ser 1 juego de sábanas, 2 frazadas, almohada(s) y 1 cobertor.</t>
  </si>
  <si>
    <t>Colchón no cumple con la altura y densidad exigida.</t>
  </si>
  <si>
    <t>Cocina</t>
  </si>
  <si>
    <t>Equipamiento básico para preparar y consumir alimentos para todos los integrantes.</t>
  </si>
  <si>
    <t>Set de alimentación incompleto. Deben ser vajilla, cubiertos y vasos, la cantidad mínima a entregar es de 4.</t>
  </si>
  <si>
    <t>Bateria de cocina incompleto. Como mínimo: un juego de ollas, un sartén de mínimo 24cm de diámetro y una tetera de cuatro litros.</t>
  </si>
  <si>
    <t>El equipamiento se entrega con algún desperfecto que impida su buen uso.</t>
  </si>
  <si>
    <t>Calefacción</t>
  </si>
  <si>
    <t>Sistema de calefacción no contaminante y seguro en la vivienda</t>
  </si>
  <si>
    <t>Artefacto de calefacción no funciona, viene con problemas de fábrica, sin el sello SEC en los casos que corresponda y/o se entrega un producto usado.</t>
  </si>
  <si>
    <t>Sistema de calefacción presenta fugas o fallas.</t>
  </si>
  <si>
    <t>Mobiliario</t>
  </si>
  <si>
    <t>Mobiliario básico para que toda la familia pueda estudiar, comer y guardar sus pertenencias.</t>
  </si>
  <si>
    <t>Se entrega mobiliario sin armar.</t>
  </si>
  <si>
    <t>Mobiliario es entregado con algún desperfecto que impide su buen uso.</t>
  </si>
  <si>
    <t>Entorno</t>
  </si>
  <si>
    <t>Ambiente saludable</t>
  </si>
  <si>
    <t>Asegurar un entorno inmediato a la vivienda saludable y libre de contaminación para todos los integrantes de la familia, asi como el el buen manejo y eliminación de residuos tanto al interior como al exterior de la vivienda.</t>
  </si>
  <si>
    <t>Se entrega kit de aseo incompleto, etc.</t>
  </si>
  <si>
    <t>Cuando los elementos de menor envergadura sean entregados en un lugar distinto a la vivienda (a excepción que se planifique la entrega de algún elemento en un taller).</t>
  </si>
  <si>
    <t>Se realiza limpieza parcial.</t>
  </si>
  <si>
    <t>No se retira la totalidad de los elementos del despeje, etc.</t>
  </si>
  <si>
    <t>Espacio para animales presenta problemas para su buen uso.</t>
  </si>
  <si>
    <t>Acceso a vivienda</t>
  </si>
  <si>
    <t xml:space="preserve">Acceso y desplazamiento seguro a la vivienda y al sitio para toda la familia </t>
  </si>
  <si>
    <t>Elementos de seguridad mal fijados.</t>
  </si>
  <si>
    <t>Falta de pavimentos o pavimento irregular que impide el correcto desplazamiento de la familia.</t>
  </si>
  <si>
    <t>Escaños de escaleras con alturas distintas, etc.</t>
  </si>
  <si>
    <t xml:space="preserve">Áreas verdes </t>
  </si>
  <si>
    <t>Áreas verdes y de esparcimiento cercanos a la vivienda disponibles para toda la familia</t>
  </si>
  <si>
    <t>No se considera resguardo de los efectos climáticos.</t>
  </si>
  <si>
    <t xml:space="preserve">Obras complementarias irregulares que pudiesen ser un peligro para la familia. </t>
  </si>
  <si>
    <t>Grave</t>
  </si>
  <si>
    <t>Cuando la intervención sobrepase la línea de edificación de la vivienda.</t>
  </si>
  <si>
    <t>RESUMEN PROPUESTA COMUNAL</t>
  </si>
  <si>
    <t>Ejecutor:</t>
  </si>
  <si>
    <t>Encargado Ejecutor:</t>
  </si>
  <si>
    <t>Encargado/a Programa SEREMI:</t>
  </si>
  <si>
    <r>
      <t xml:space="preserve">FOSIS - MDSF </t>
    </r>
    <r>
      <rPr>
        <b/>
        <sz val="28"/>
        <color indexed="8"/>
        <rFont val="Calibri"/>
        <family val="2"/>
      </rPr>
      <t>2020</t>
    </r>
  </si>
  <si>
    <t>Comuna:</t>
  </si>
  <si>
    <t>Ejecutor Constructivo:</t>
  </si>
  <si>
    <t>Región:</t>
  </si>
  <si>
    <t>Ejecutor Social:</t>
  </si>
  <si>
    <t>ATE FOSIS:</t>
  </si>
  <si>
    <t>* PEGAR SOLO VALORES EN LAS CELDAS BLANCAS PARA QUE LA FICHA NO QUEDE HIPERVINCULADA A LA DE PROPUESTA.</t>
  </si>
  <si>
    <r>
      <t xml:space="preserve">1. LISTADO BENEFICIARIOS </t>
    </r>
    <r>
      <rPr>
        <b/>
        <sz val="16"/>
        <color indexed="9"/>
        <rFont val="Calibri"/>
        <family val="2"/>
      </rPr>
      <t>(desde Resumen D, pegar formato de valores y números)</t>
    </r>
  </si>
  <si>
    <t>1.1 COSTOS ESTIMADOS DE LAS SOLUCIONES PROPUESTAS FINANCIADAS POR EL MDSF</t>
  </si>
  <si>
    <t>1.2 RECURSOS INVERTIDOS POR FAMILIA</t>
  </si>
  <si>
    <t>1.3. ASESORIAS A REALIZAR SEGÚN TEMÁTICA</t>
  </si>
  <si>
    <t>N°</t>
  </si>
  <si>
    <t>Beneficiario/a</t>
  </si>
  <si>
    <t>Dirección</t>
  </si>
  <si>
    <t>Programa Origen</t>
  </si>
  <si>
    <t>Servicios Básicos</t>
  </si>
  <si>
    <t>Equipamiento doméstico</t>
  </si>
  <si>
    <t>Inversión MDSF
(A)</t>
  </si>
  <si>
    <t>Aportes locales
(B)</t>
  </si>
  <si>
    <t>Aportes de otros
(C)</t>
  </si>
  <si>
    <t>Total inversión por familia
(A+B+C)</t>
  </si>
  <si>
    <t>Total soluciones (MDSF + Aportes)</t>
  </si>
  <si>
    <t>Servicio Básicos</t>
  </si>
  <si>
    <t>INVERSIÓN POR ÍTEM RECURSOS MDS</t>
  </si>
  <si>
    <t>INVERSIÓN POR ÍTEM APORTE LOCAL</t>
  </si>
  <si>
    <t>INVERSIÓN POR ÍTEM APORTE OTROS</t>
  </si>
  <si>
    <t>Recinto</t>
  </si>
  <si>
    <t>Productivo</t>
  </si>
  <si>
    <t>Accesibilidad Interior</t>
  </si>
  <si>
    <t>Ambiente Saludable</t>
  </si>
  <si>
    <t>Accesos Exteriores</t>
  </si>
  <si>
    <t>Áreas Verdes</t>
  </si>
  <si>
    <t>GRUPAL</t>
  </si>
  <si>
    <t>FAMILIAR</t>
  </si>
  <si>
    <t>N° familia</t>
  </si>
  <si>
    <t>MANO DE OBRA</t>
  </si>
  <si>
    <t>EQUIPAM INFANTIL</t>
  </si>
  <si>
    <t>ADQUIS. AGROPEC.</t>
  </si>
  <si>
    <t>EQUIPAM.</t>
  </si>
  <si>
    <t>ARTIC. ASEO</t>
  </si>
  <si>
    <t>AYUDAS. TECNICAS</t>
  </si>
  <si>
    <t>HABILIT. RECINTO</t>
  </si>
  <si>
    <t>MATERIALES</t>
  </si>
  <si>
    <t>PROGRAMA ORIGEN</t>
  </si>
  <si>
    <t>FAMILIAS</t>
  </si>
  <si>
    <t>VÍNCULOS</t>
  </si>
  <si>
    <t>CAMINOS</t>
  </si>
  <si>
    <t>CALLE</t>
  </si>
  <si>
    <t>Costo Total por Solución</t>
  </si>
  <si>
    <t>TOTAL</t>
  </si>
  <si>
    <t>Total asesorias</t>
  </si>
  <si>
    <t>Costo Promedio Solución</t>
  </si>
  <si>
    <t>TOTAL INVERSIÓN DIRECTA MDSF 
(Completar primero pestaña "Plan de Cuentas")</t>
  </si>
  <si>
    <t>Total familias a visitar</t>
  </si>
  <si>
    <t>N° Soluciones</t>
  </si>
  <si>
    <t>Costo Mínimo Solución</t>
  </si>
  <si>
    <t>SALDO SOLUCIONES</t>
  </si>
  <si>
    <t>ITEM</t>
  </si>
  <si>
    <t>DESCRIPCIÓN</t>
  </si>
  <si>
    <t>MDSF</t>
  </si>
  <si>
    <t>LOCAL</t>
  </si>
  <si>
    <t>OTROS</t>
  </si>
  <si>
    <t>Costo Máximo Solución</t>
  </si>
  <si>
    <t>1.2.1.4.</t>
  </si>
  <si>
    <t>Maestros y jornaleros</t>
  </si>
  <si>
    <t>RECEPCIÓN TÉCNICA</t>
  </si>
  <si>
    <t>FOSIS - MDS 2020</t>
  </si>
  <si>
    <t>R1</t>
  </si>
  <si>
    <t>X</t>
  </si>
  <si>
    <t>Fecha 1era visita</t>
  </si>
  <si>
    <t>Fecha 2da visita</t>
  </si>
  <si>
    <t>fecha 3era visita o mas</t>
  </si>
  <si>
    <t xml:space="preserve">1) Se debe recepcionar según procedimiento indicado en "Criterios y Orientaciones 2020"
2) La encuesta de finalización y las firmas se debe realizar una vez terminado el proceso de recepción, independiente de su estado.
3) El registro fotográfico deberá ser anexado en archivos digitales ordenados y diferenciados por familia. </t>
  </si>
  <si>
    <t>SIMBOLOGÍA SOLUCIONES A RECEPCIONAR</t>
  </si>
  <si>
    <t>MONTO P2 final</t>
  </si>
  <si>
    <t>Filtraciones, sellos</t>
  </si>
  <si>
    <t>Resultado de Proceso</t>
  </si>
  <si>
    <t>Resultado Final</t>
  </si>
  <si>
    <t>FORMULA</t>
  </si>
  <si>
    <t>Fijaciones, uniones</t>
  </si>
  <si>
    <r>
      <rPr>
        <b/>
        <i/>
        <sz val="12"/>
        <color indexed="8"/>
        <rFont val="Calibri"/>
        <family val="2"/>
      </rPr>
      <t xml:space="preserve">(A1) </t>
    </r>
    <r>
      <rPr>
        <i/>
        <sz val="12"/>
        <color indexed="8"/>
        <rFont val="Calibri"/>
        <family val="2"/>
      </rPr>
      <t>Aprobada en 1° visita</t>
    </r>
  </si>
  <si>
    <r>
      <rPr>
        <b/>
        <i/>
        <sz val="12"/>
        <rFont val="Calibri"/>
        <family val="2"/>
      </rPr>
      <t xml:space="preserve">(A) </t>
    </r>
    <r>
      <rPr>
        <i/>
        <sz val="12"/>
        <rFont val="Calibri"/>
        <family val="2"/>
      </rPr>
      <t xml:space="preserve">
Aprobado</t>
    </r>
  </si>
  <si>
    <t>Solución implementada</t>
  </si>
  <si>
    <t>Armado, ensamblaje, falta de elementos</t>
  </si>
  <si>
    <t>FAM. N°</t>
  </si>
  <si>
    <t>ANTESCEDENTES DE LA FAMILIA</t>
  </si>
  <si>
    <r>
      <rPr>
        <b/>
        <i/>
        <sz val="12"/>
        <color indexed="8"/>
        <rFont val="Calibri"/>
        <family val="2"/>
      </rPr>
      <t>(A2)</t>
    </r>
    <r>
      <rPr>
        <i/>
        <sz val="12"/>
        <color indexed="8"/>
        <rFont val="Calibri"/>
        <family val="2"/>
      </rPr>
      <t xml:space="preserve"> Aprobada en 2° Visita </t>
    </r>
  </si>
  <si>
    <t>Terminaciones</t>
  </si>
  <si>
    <t>BENEFICIARIO/A</t>
  </si>
  <si>
    <r>
      <rPr>
        <b/>
        <i/>
        <sz val="12"/>
        <color indexed="8"/>
        <rFont val="Calibri"/>
        <family val="2"/>
      </rPr>
      <t>(A3)</t>
    </r>
    <r>
      <rPr>
        <i/>
        <sz val="12"/>
        <color indexed="8"/>
        <rFont val="Calibri"/>
        <family val="2"/>
      </rPr>
      <t xml:space="preserve"> Aprobada en 3° Visita o más</t>
    </r>
  </si>
  <si>
    <t>Limpieza, aseo</t>
  </si>
  <si>
    <t>DIRECCIÓN</t>
  </si>
  <si>
    <r>
      <t>(AD)</t>
    </r>
    <r>
      <rPr>
        <i/>
        <sz val="12"/>
        <color indexed="8"/>
        <rFont val="Calibri"/>
        <family val="2"/>
      </rPr>
      <t xml:space="preserve"> Aprobación administrativa</t>
    </r>
  </si>
  <si>
    <t>Estructural</t>
  </si>
  <si>
    <t>COMUNA</t>
  </si>
  <si>
    <r>
      <rPr>
        <b/>
        <i/>
        <sz val="12"/>
        <color indexed="8"/>
        <rFont val="Calibri"/>
        <family val="2"/>
      </rPr>
      <t>(P)</t>
    </r>
    <r>
      <rPr>
        <i/>
        <sz val="12"/>
        <color indexed="8"/>
        <rFont val="Calibri"/>
        <family val="2"/>
      </rPr>
      <t xml:space="preserve"> Sin solicitar / No visitada /Sin morador</t>
    </r>
  </si>
  <si>
    <r>
      <rPr>
        <b/>
        <i/>
        <sz val="12"/>
        <rFont val="Calibri"/>
        <family val="2"/>
      </rPr>
      <t xml:space="preserve">(P) </t>
    </r>
    <r>
      <rPr>
        <i/>
        <sz val="12"/>
        <rFont val="Calibri"/>
        <family val="2"/>
      </rPr>
      <t>Pendiente</t>
    </r>
  </si>
  <si>
    <t>Dimensiones (pendientes, anchos, altos)</t>
  </si>
  <si>
    <t>PROG. ASOC.</t>
  </si>
  <si>
    <r>
      <rPr>
        <b/>
        <i/>
        <sz val="12"/>
        <color indexed="8"/>
        <rFont val="Calibri"/>
        <family val="2"/>
      </rPr>
      <t xml:space="preserve">(R) </t>
    </r>
    <r>
      <rPr>
        <i/>
        <sz val="12"/>
        <color indexed="8"/>
        <rFont val="Calibri"/>
        <family val="2"/>
      </rPr>
      <t>Rechazado</t>
    </r>
  </si>
  <si>
    <r>
      <rPr>
        <b/>
        <i/>
        <sz val="12"/>
        <rFont val="Calibri"/>
        <family val="2"/>
      </rPr>
      <t>(R)</t>
    </r>
    <r>
      <rPr>
        <i/>
        <sz val="12"/>
        <rFont val="Calibri"/>
        <family val="2"/>
      </rPr>
      <t xml:space="preserve"> rechazado</t>
    </r>
  </si>
  <si>
    <t>Otros</t>
  </si>
  <si>
    <t>SOLUCIONES A RECEPCIONAR SEGÚN RESUMEN DE PROPUESTA</t>
  </si>
  <si>
    <t>MOTIVOS DE RECHAZO DE LA SOLUCIÓN DURANTE EL PROCESO DE RECEPCIÓN. (Marcar con X todas las que correspondan)</t>
  </si>
  <si>
    <t>FECHAS VISITAS</t>
  </si>
  <si>
    <t>1°</t>
  </si>
  <si>
    <t>2°</t>
  </si>
  <si>
    <r>
      <t xml:space="preserve">3° </t>
    </r>
    <r>
      <rPr>
        <b/>
        <sz val="14"/>
        <color indexed="9"/>
        <rFont val="Calibri"/>
        <family val="2"/>
      </rPr>
      <t>/ última visita</t>
    </r>
  </si>
  <si>
    <t>N° total soluciones a  según Propuesta Final</t>
  </si>
  <si>
    <t>Manufactura o mano de obra</t>
  </si>
  <si>
    <t>Dimensiones, escuadrías</t>
  </si>
  <si>
    <t xml:space="preserve">Pendientes, plomos </t>
  </si>
  <si>
    <t>Tipo y/o calidad de materiales</t>
  </si>
  <si>
    <t>Funcionamiento del sistema</t>
  </si>
  <si>
    <t>SOLUCIONES A RECEPCIONAR POR VISITA</t>
  </si>
  <si>
    <t>3°</t>
  </si>
  <si>
    <t>Resultado</t>
  </si>
  <si>
    <t>Soluciones entregadas</t>
  </si>
  <si>
    <t>APROBADAS</t>
  </si>
  <si>
    <t>RECHAZADO O PENDIENTE</t>
  </si>
  <si>
    <t>INFORME RECEPCIÓN</t>
  </si>
  <si>
    <t>RESULTADO FINAL</t>
  </si>
  <si>
    <t>Simbología de llenado</t>
  </si>
  <si>
    <t>Proceso</t>
  </si>
  <si>
    <t>RESULTADO DE PROCESO</t>
  </si>
  <si>
    <t>A1</t>
  </si>
  <si>
    <t>Aprobada en 1° visita</t>
  </si>
  <si>
    <t>APROBADO</t>
  </si>
  <si>
    <t>A</t>
  </si>
  <si>
    <t>A2</t>
  </si>
  <si>
    <t>A3</t>
  </si>
  <si>
    <t xml:space="preserve">Aprobada en 2° Visita </t>
  </si>
  <si>
    <t>P</t>
  </si>
  <si>
    <t>AD</t>
  </si>
  <si>
    <t>Electricidad</t>
  </si>
  <si>
    <t>Aprobada en 3° Visita o más</t>
  </si>
  <si>
    <t>R</t>
  </si>
  <si>
    <t>Aprobado administrativamente</t>
  </si>
  <si>
    <t>O</t>
  </si>
  <si>
    <t>No encontradas / Inubicable</t>
  </si>
  <si>
    <t>PENDIENTE</t>
  </si>
  <si>
    <t>APROBADO CON OBSERVACIONES</t>
  </si>
  <si>
    <t>AO</t>
  </si>
  <si>
    <t>Accesibilidad</t>
  </si>
  <si>
    <t>Rechazado</t>
  </si>
  <si>
    <t>RECHAZADO</t>
  </si>
  <si>
    <t>Esp. Prod</t>
  </si>
  <si>
    <t>Equip. Doméstico</t>
  </si>
  <si>
    <t>Mueble Estudiar</t>
  </si>
  <si>
    <t xml:space="preserve">Residuos </t>
  </si>
  <si>
    <t>Accesos exteriores</t>
  </si>
  <si>
    <t>Acceso a la vivienda</t>
  </si>
  <si>
    <t>OBSERVACIONES GENERALES DEL RECEPTOR (comentarios, observaciones, justificación de rechazos, u otros que considere necesario dejar registrados)</t>
  </si>
  <si>
    <t>ENCUESTA DE FINALIZACIÓN DEL PROGRAMA</t>
  </si>
  <si>
    <t>FOSIS - MDSF 2020</t>
  </si>
  <si>
    <t>R2</t>
  </si>
  <si>
    <t>SOLUCIONES ENTREGADAS A LA FAMILIA</t>
  </si>
  <si>
    <t>Equipamiento Doméstico</t>
  </si>
  <si>
    <t>PREGUNTAS A LA FAMILIA</t>
  </si>
  <si>
    <r>
      <rPr>
        <b/>
        <sz val="16"/>
        <rFont val="Calibri"/>
        <family val="2"/>
      </rPr>
      <t>Introducción a la familia:</t>
    </r>
    <r>
      <rPr>
        <sz val="16"/>
        <rFont val="Calibri"/>
        <family val="2"/>
      </rPr>
      <t xml:space="preserve"> El objetivo de esta encuesta es conocer su opinión con respecto al programa de Habitabilidad y los beneficios realizados o entregados a su vivienda. Marcar con X según la respuesta de la familia o persona.</t>
    </r>
  </si>
  <si>
    <t>EN SU OPINIÓN RESPECTO DE LO RECIBIDO:</t>
  </si>
  <si>
    <t>SI</t>
  </si>
  <si>
    <t>Más o menos</t>
  </si>
  <si>
    <t>NO</t>
  </si>
  <si>
    <t>N/A</t>
  </si>
  <si>
    <t>¿Le informaron con anticipación lo que recibiría? (Obras y/o equipamiento)</t>
  </si>
  <si>
    <t>¿Lo que le informaron, fue lo que recibió?</t>
  </si>
  <si>
    <t>¿Quedó conforme con lo que  le hicieron o entregaron en su vivienda?</t>
  </si>
  <si>
    <t>EN SU OPINIÓN RESPECTO AL PROCESO:</t>
  </si>
  <si>
    <t>¿Quedó conforme con trabajo realizado por los maestros en su hogar?</t>
  </si>
  <si>
    <t>¿Quedó conforme con el trabajo realizado por el equipo técnico del Ejecutor que lo/la visitó en su hogar?</t>
  </si>
  <si>
    <t>EN SU OPINIÓN RESPECTO A LAS ASESORÍAS DEL PROGRAMA:</t>
  </si>
  <si>
    <t>¿Fue/ron invitada/os a participar de las asesorías ya sea en su hogar u otro lugar? (Presencial, teléfono, otra)</t>
  </si>
  <si>
    <t>¿Pudo asistir o participar en todas las asesorías a las que fue invitada/o?</t>
  </si>
  <si>
    <t>¿Quedó conforme con los temas tratados?</t>
  </si>
  <si>
    <t>¿Quedó conforme con el trabajo realizado por el/los monitor/es?</t>
  </si>
  <si>
    <t xml:space="preserve">¿Quedó conforme con el material que recibió? (Folletos, Manuales, otros)                                             </t>
  </si>
  <si>
    <t>EN SU OPINIÓN RESPECTO A ASPECTOS GENERALES:</t>
  </si>
  <si>
    <t>Después de lo hecho o entregado, ¿Cree Usted que mejoró la vida en su hogar? EXPLIQUE</t>
  </si>
  <si>
    <t>Considerando todos los aspectos antes conversados (soluciones, maestros, técnicos, asesorías, etc.) ¿Qué nota le pondría (del 1 al 7) al programa?</t>
  </si>
  <si>
    <t>NOTA (1 al 7)</t>
  </si>
  <si>
    <r>
      <rPr>
        <b/>
        <sz val="16"/>
        <rFont val="Calibri"/>
        <family val="2"/>
      </rPr>
      <t xml:space="preserve">Otras observaciones de la Familia </t>
    </r>
    <r>
      <rPr>
        <sz val="16"/>
        <rFont val="Calibri"/>
        <family val="2"/>
      </rPr>
      <t>(comentario, sugerencia, queja o felicitaciones):</t>
    </r>
  </si>
  <si>
    <t>Visita N°:</t>
  </si>
  <si>
    <t>Fecha Firma:</t>
  </si>
  <si>
    <t>Nombre y Firma Representante Familia</t>
  </si>
  <si>
    <t>Nombre y Firma Receptor (ATE/Receptor externo)</t>
  </si>
  <si>
    <t>FAMILIA</t>
  </si>
  <si>
    <t>YO,</t>
  </si>
  <si>
    <t>DECLARO QUE CONOZCO EL RESULTADO DE LA RECEPCIÓN TÉCNICA REALIZADA.</t>
  </si>
  <si>
    <t>NO BORRAR</t>
  </si>
  <si>
    <t>Nota</t>
  </si>
  <si>
    <t>NO MODIFICAR CELDAS</t>
  </si>
  <si>
    <t>P1</t>
  </si>
  <si>
    <t>P2</t>
  </si>
  <si>
    <t>P3</t>
  </si>
  <si>
    <t>P4</t>
  </si>
  <si>
    <t>P5</t>
  </si>
  <si>
    <t>P6</t>
  </si>
  <si>
    <t>P7</t>
  </si>
  <si>
    <t>P8</t>
  </si>
  <si>
    <t>P9</t>
  </si>
  <si>
    <t>P10</t>
  </si>
  <si>
    <t>P11</t>
  </si>
  <si>
    <t>P12</t>
  </si>
  <si>
    <t>SINTESIS DE DATOS</t>
  </si>
  <si>
    <t>Mas o menos</t>
  </si>
  <si>
    <t>NOTA</t>
  </si>
  <si>
    <t>Nombre fam</t>
  </si>
  <si>
    <r>
      <rPr>
        <b/>
        <i/>
        <sz val="12"/>
        <color indexed="8"/>
        <rFont val="Calibri"/>
        <family val="2"/>
      </rPr>
      <t>(AD)</t>
    </r>
    <r>
      <rPr>
        <i/>
        <sz val="12"/>
        <color indexed="8"/>
        <rFont val="Calibri"/>
        <family val="2"/>
      </rPr>
      <t xml:space="preserve"> Aprobación administrativa</t>
    </r>
  </si>
  <si>
    <r>
      <t xml:space="preserve">3° </t>
    </r>
    <r>
      <rPr>
        <b/>
        <sz val="16"/>
        <color indexed="9"/>
        <rFont val="Calibri"/>
        <family val="2"/>
      </rPr>
      <t>/ última visita</t>
    </r>
  </si>
  <si>
    <t>Nombre familia</t>
  </si>
  <si>
    <t>PRINCIPALES MOTIVOS DE RECHAZO</t>
  </si>
  <si>
    <t>ÁMBITOS DE INTERVENCIÓN</t>
  </si>
  <si>
    <t>Áreas verdes</t>
  </si>
  <si>
    <t>N° FAMILIA</t>
  </si>
  <si>
    <t>F1</t>
  </si>
  <si>
    <t>F2</t>
  </si>
  <si>
    <t>F3</t>
  </si>
  <si>
    <t>F4</t>
  </si>
  <si>
    <t>F5</t>
  </si>
  <si>
    <t>F6</t>
  </si>
  <si>
    <t>F7</t>
  </si>
  <si>
    <t>F8</t>
  </si>
  <si>
    <t>F9</t>
  </si>
  <si>
    <t>F10</t>
  </si>
  <si>
    <t>F11</t>
  </si>
  <si>
    <t>F12</t>
  </si>
  <si>
    <t>F13</t>
  </si>
  <si>
    <t>F14</t>
  </si>
  <si>
    <t>F15</t>
  </si>
  <si>
    <t>F16</t>
  </si>
  <si>
    <t>F17</t>
  </si>
  <si>
    <t>F18</t>
  </si>
  <si>
    <t>F19</t>
  </si>
  <si>
    <t>F20</t>
  </si>
  <si>
    <t xml:space="preserve"> SINTESIS ENCUESTA DE FINALIZACIÓN DEL PROGRAMA                                                                 </t>
  </si>
  <si>
    <t>MDSF - FOSIS   2020</t>
  </si>
  <si>
    <t>N° FAM</t>
  </si>
  <si>
    <t>NOMBRE</t>
  </si>
  <si>
    <t>¿Le informaron con anticipación lo que recibiría?</t>
  </si>
  <si>
    <t>¿Quedó conforme con lo que  le hicieron o entregaron?</t>
  </si>
  <si>
    <t>¿Quedó conforme con el trabajo realizado por el equipo técnico que lo visitó?</t>
  </si>
  <si>
    <t>¿Fue/ron invitada/os a participar en las asesorías en su hogar u otro lugar?</t>
  </si>
  <si>
    <t xml:space="preserve">¿Pudo asistir a todas las asesorías a las que fue invitada/o? </t>
  </si>
  <si>
    <t xml:space="preserve">¿Quedó conforme con los temas tratados? </t>
  </si>
  <si>
    <t>¿Quedó conforme con el material que recibió?</t>
  </si>
  <si>
    <t>Después de lo hecho o entregado, ¿Cree Usted que mejoró la vida en su hogar?</t>
  </si>
  <si>
    <t>CUADRO RESUMEN COMUNAL</t>
  </si>
  <si>
    <t>¿Fue/ron invitada/os a participar en sesiones del Taller de Habitabilidad?</t>
  </si>
  <si>
    <t>NOTA PROMEDIO</t>
  </si>
  <si>
    <t>Título</t>
  </si>
  <si>
    <t>Código</t>
  </si>
  <si>
    <t>Se observa</t>
  </si>
  <si>
    <t>S/O</t>
  </si>
  <si>
    <t>Se observa parcilamente</t>
  </si>
  <si>
    <t>S/P</t>
  </si>
  <si>
    <t>No se observa</t>
  </si>
  <si>
    <t>N/O</t>
  </si>
  <si>
    <t>No Aplica</t>
  </si>
  <si>
    <t>INFORME RECEPCIÓN FINAL</t>
  </si>
  <si>
    <t xml:space="preserve">COMUNA </t>
  </si>
  <si>
    <t>REGIÓN</t>
  </si>
  <si>
    <t>Convenio Asistencia Técnica Programa Habitabilidad 2020</t>
  </si>
  <si>
    <t>El presente documento tiene por finalidad informar el resultado de la actividad de recepción, de responsabilidad de la Asistencia Técnica FOSIS. De manera adjunta, se encontrarán las fichas de recepción respectivas a cada familia atendida por el programa Habitabilidad de la convocatoria 2018.</t>
  </si>
  <si>
    <r>
      <rPr>
        <b/>
        <sz val="12"/>
        <color indexed="8"/>
        <rFont val="Calibri"/>
        <family val="2"/>
      </rPr>
      <t>Fecha Informe</t>
    </r>
    <r>
      <rPr>
        <sz val="12"/>
        <color indexed="8"/>
        <rFont val="Calibri"/>
        <family val="2"/>
      </rPr>
      <t>:</t>
    </r>
  </si>
  <si>
    <t>I. Antecedentes Generales.</t>
  </si>
  <si>
    <r>
      <rPr>
        <b/>
        <sz val="12"/>
        <color indexed="8"/>
        <rFont val="Calibri"/>
        <family val="2"/>
      </rPr>
      <t>Nombre del Ejecutor</t>
    </r>
    <r>
      <rPr>
        <sz val="12"/>
        <color indexed="8"/>
        <rFont val="Calibri"/>
        <family val="2"/>
      </rPr>
      <t xml:space="preserve">:  </t>
    </r>
  </si>
  <si>
    <t>N° Soluciones Totales ejecutadas (Resumen Prop.):</t>
  </si>
  <si>
    <t>Asistente Técnico Especialiado responsable:</t>
  </si>
  <si>
    <t>N° total familias atendidas (Resumen Prop.):</t>
  </si>
  <si>
    <r>
      <t>Receptor Técnico</t>
    </r>
    <r>
      <rPr>
        <b/>
        <sz val="12"/>
        <color indexed="8"/>
        <rFont val="Calibri"/>
        <family val="2"/>
      </rPr>
      <t>:</t>
    </r>
  </si>
  <si>
    <t>N° total de familias recepcionadas</t>
  </si>
  <si>
    <t>II. Síntesis de Recepciones Técnica Efectuadas durante el proceso:</t>
  </si>
  <si>
    <t>2.1 Tabla de Soluciones Recepcionadas por familia.</t>
  </si>
  <si>
    <t>FUENTE: Actas de recepción (R1)</t>
  </si>
  <si>
    <t>NOMBRE PERSONA O FAMILIA</t>
  </si>
  <si>
    <t>FECHAS RECEPCIÓN (DD/MM/AAAA)</t>
  </si>
  <si>
    <t>N° TOTAL VISITAS REALIZADAS A LA FAMILIA</t>
  </si>
  <si>
    <t>Sanitario                              Agua</t>
  </si>
  <si>
    <t>Sanitario Excretas</t>
  </si>
  <si>
    <t>Prodcutivo</t>
  </si>
  <si>
    <t>1° Visita</t>
  </si>
  <si>
    <t>2° Visita</t>
  </si>
  <si>
    <t>3° y/o última vista</t>
  </si>
  <si>
    <t xml:space="preserve">TOTAL VISITAS REALIZADAS </t>
  </si>
  <si>
    <t>2.2 Resumen del proceso de recepción por Proyecto.</t>
  </si>
  <si>
    <r>
      <t>A1</t>
    </r>
    <r>
      <rPr>
        <sz val="10"/>
        <color indexed="8"/>
        <rFont val="Calibri"/>
        <family val="2"/>
      </rPr>
      <t>: Aprobadas en 1° Visita</t>
    </r>
  </si>
  <si>
    <r>
      <t xml:space="preserve">(A1) </t>
    </r>
    <r>
      <rPr>
        <sz val="11"/>
        <color indexed="8"/>
        <rFont val="Calibri"/>
        <family val="2"/>
      </rPr>
      <t>Aprobada en 1° visita</t>
    </r>
  </si>
  <si>
    <r>
      <rPr>
        <b/>
        <sz val="11"/>
        <rFont val="Calibri"/>
        <family val="2"/>
      </rPr>
      <t xml:space="preserve">(A) </t>
    </r>
    <r>
      <rPr>
        <sz val="11"/>
        <rFont val="Calibri"/>
        <family val="2"/>
      </rPr>
      <t xml:space="preserve">
Aprobado</t>
    </r>
  </si>
  <si>
    <r>
      <t>A2</t>
    </r>
    <r>
      <rPr>
        <sz val="10"/>
        <color indexed="8"/>
        <rFont val="Calibri"/>
        <family val="2"/>
      </rPr>
      <t>: Aprobadas en 2° Visita</t>
    </r>
  </si>
  <si>
    <r>
      <t>(A2)</t>
    </r>
    <r>
      <rPr>
        <sz val="11"/>
        <color indexed="8"/>
        <rFont val="Calibri"/>
        <family val="2"/>
      </rPr>
      <t xml:space="preserve"> Aprobada en 2° Visita </t>
    </r>
  </si>
  <si>
    <r>
      <t>A3</t>
    </r>
    <r>
      <rPr>
        <sz val="10"/>
        <color indexed="8"/>
        <rFont val="Calibri"/>
        <family val="2"/>
      </rPr>
      <t>: Aprobadas en 3° Visita o +</t>
    </r>
  </si>
  <si>
    <r>
      <t>(A3)</t>
    </r>
    <r>
      <rPr>
        <sz val="11"/>
        <color indexed="8"/>
        <rFont val="Calibri"/>
        <family val="2"/>
      </rPr>
      <t xml:space="preserve"> Aprobada en 3° Visita o más</t>
    </r>
  </si>
  <si>
    <r>
      <t>AD:</t>
    </r>
    <r>
      <rPr>
        <sz val="10"/>
        <color indexed="8"/>
        <rFont val="Calibri"/>
        <family val="2"/>
      </rPr>
      <t xml:space="preserve"> Aprobación Administrativa</t>
    </r>
  </si>
  <si>
    <r>
      <t>(AD)</t>
    </r>
    <r>
      <rPr>
        <sz val="11"/>
        <color indexed="8"/>
        <rFont val="Calibri"/>
        <family val="2"/>
      </rPr>
      <t xml:space="preserve"> Aprobación administrativa</t>
    </r>
  </si>
  <si>
    <r>
      <t xml:space="preserve">P: </t>
    </r>
    <r>
      <rPr>
        <sz val="10"/>
        <color indexed="8"/>
        <rFont val="Calibri"/>
        <family val="2"/>
      </rPr>
      <t>Sin solicitar / No visitada /Sin morador</t>
    </r>
  </si>
  <si>
    <r>
      <t>(P)</t>
    </r>
    <r>
      <rPr>
        <sz val="11"/>
        <color indexed="8"/>
        <rFont val="Calibri"/>
        <family val="2"/>
      </rPr>
      <t xml:space="preserve"> Sin solicitar / No visitada /Sin morador</t>
    </r>
  </si>
  <si>
    <r>
      <t xml:space="preserve">(P) </t>
    </r>
    <r>
      <rPr>
        <sz val="11"/>
        <rFont val="Calibri"/>
        <family val="2"/>
      </rPr>
      <t>Pendiente</t>
    </r>
  </si>
  <si>
    <r>
      <t>R</t>
    </r>
    <r>
      <rPr>
        <sz val="10"/>
        <color indexed="8"/>
        <rFont val="Calibri"/>
        <family val="2"/>
      </rPr>
      <t>: Rechazadas</t>
    </r>
  </si>
  <si>
    <r>
      <t xml:space="preserve">(R) </t>
    </r>
    <r>
      <rPr>
        <sz val="11"/>
        <color indexed="8"/>
        <rFont val="Calibri"/>
        <family val="2"/>
      </rPr>
      <t>Rechazado</t>
    </r>
  </si>
  <si>
    <r>
      <t>(R)</t>
    </r>
    <r>
      <rPr>
        <sz val="11"/>
        <rFont val="Calibri"/>
        <family val="2"/>
      </rPr>
      <t xml:space="preserve"> rechazado</t>
    </r>
  </si>
  <si>
    <t>Total soluciones recepcionadas</t>
  </si>
  <si>
    <t>PROMEDIO TOTAL VISITAS REALIZADAS A LAS FAMILIAS</t>
  </si>
  <si>
    <t>TOTAL SOLUCIONES APROBADAS</t>
  </si>
  <si>
    <t>TOTAL SOLUCIONES RECHAZADAS</t>
  </si>
  <si>
    <t>TOTAL SOLUCIONES SIN MORADORES</t>
  </si>
  <si>
    <t>*Copiar este cuadro resúmen en el Informe Final regional, en el punto VI</t>
  </si>
  <si>
    <t>2.3 Análisis de las recepciones</t>
  </si>
  <si>
    <t>Problemáticas más frecuentes para el rechazo de las soluciones durante el proceso de recepción.</t>
  </si>
  <si>
    <t>N° de soluciones recepcionadas</t>
  </si>
  <si>
    <t>TOTAL PROBLEMÁTICAS</t>
  </si>
  <si>
    <t>2.4. Soluciones Rechazadas</t>
  </si>
  <si>
    <r>
      <t xml:space="preserve">Para el caso de las soluciones </t>
    </r>
    <r>
      <rPr>
        <b/>
        <sz val="10"/>
        <rFont val="Calibri"/>
        <family val="2"/>
      </rPr>
      <t>RECHAZADAS (R)</t>
    </r>
    <r>
      <rPr>
        <sz val="10"/>
        <rFont val="Calibri"/>
        <family val="2"/>
      </rPr>
      <t>, las observaciones deben dar sugerencias y detalle del incumplimiento detectado en terreno calculando el costo de los recursos no invertidos, con el fin de facilitar a SEREMI solicitar el reintegro de recursos, si es que corresponde.</t>
    </r>
  </si>
  <si>
    <t>Nombre Representante familia</t>
  </si>
  <si>
    <t>N° soluciones rechazadas</t>
  </si>
  <si>
    <t>Detalle soluciones rechazadas</t>
  </si>
  <si>
    <t>Monto total de recurso no invertido.</t>
  </si>
  <si>
    <t>Observaciones y sugerencias para subsanar soluciones rechazadas tras el proceso de recepción.</t>
  </si>
  <si>
    <r>
      <rPr>
        <b/>
        <sz val="11"/>
        <color indexed="10"/>
        <rFont val="Calibri"/>
        <family val="2"/>
      </rPr>
      <t>EJEMPLO</t>
    </r>
    <r>
      <rPr>
        <sz val="11"/>
        <color indexed="10"/>
        <rFont val="Calibri"/>
        <family val="2"/>
      </rPr>
      <t>:
3</t>
    </r>
  </si>
  <si>
    <t>Maria Soto Perez</t>
  </si>
  <si>
    <t>1. Camas completa 1,5 plaza
2. Sistema Eléctrico: canalización y artefactos.</t>
  </si>
  <si>
    <t xml:space="preserve">1. Faltó entregar el juego de sábanas a la familia..
2. Instalación de sistema eléctrico parcial en la vivienda. Sólo se instala el sistema eléctrico en los recintos nuevos construidos. Es fudamental que el ejecutor instale 2 enchufes triples, más el alumbrado de cielo y las canalizaciones correspondientes en el recinto de cocina, el cual todavía presenta el sistema original, el cual es muy precario y podría significar un accidente en la vivienda.
</t>
  </si>
  <si>
    <t>Se deberán agregar tantas filas como familias con soluciones rechazadas existan.</t>
  </si>
  <si>
    <t>2.5. Soluciones Pendientes por viviendas Sin Moradores</t>
  </si>
  <si>
    <r>
      <t xml:space="preserve">En el caso de las soluciones </t>
    </r>
    <r>
      <rPr>
        <b/>
        <sz val="10"/>
        <rFont val="Calibri"/>
        <family val="2"/>
      </rPr>
      <t xml:space="preserve">PENDIENTES (P) </t>
    </r>
    <r>
      <rPr>
        <sz val="10"/>
        <rFont val="Calibri"/>
        <family val="2"/>
      </rPr>
      <t>por encontrarse el domicilio SIN MORADORES se deberá adjuntar la constancia de las 3 visitas con fecha, hora y foto del exterior de la vivienda. Para las familias que se cambiaron de ubicación o comuna, se deberá adjuntar un informe del municipio.</t>
    </r>
  </si>
  <si>
    <t>N° soluciones pendientes</t>
  </si>
  <si>
    <t>Fecha 1° visita</t>
  </si>
  <si>
    <t>Hora 1° visita</t>
  </si>
  <si>
    <t>Fecha 2° visita</t>
  </si>
  <si>
    <t>Hora 2° visita</t>
  </si>
  <si>
    <t>Fecha 3 y/o última visita</t>
  </si>
  <si>
    <t>Hora 3° y/o última visita</t>
  </si>
  <si>
    <r>
      <rPr>
        <b/>
        <sz val="11"/>
        <color indexed="10"/>
        <rFont val="Calibri"/>
        <family val="2"/>
      </rPr>
      <t>EJEMPLO</t>
    </r>
    <r>
      <rPr>
        <sz val="11"/>
        <color indexed="10"/>
        <rFont val="Calibri"/>
        <family val="2"/>
      </rPr>
      <t>: 
3</t>
    </r>
  </si>
  <si>
    <t>11:00 hrs</t>
  </si>
  <si>
    <t>15:00 hrs</t>
  </si>
  <si>
    <t>16:00 hrs</t>
  </si>
  <si>
    <t>Se deberán agregar tantas filas como familias con soluciones pendientes existan.</t>
  </si>
  <si>
    <t>2.6. Soluciones Constructivas Aprobadas Administrativamente y/o por un profesional competente de acuerdo a la "Actualización del Protocolo Programa Habitabilidad en Estado de Catástrofe" de fecha 30 de julio de2020</t>
  </si>
  <si>
    <t>En el siguiente cuadro describir las soluciones constructivas aprobadas administrativamente o por un profesional competente de acuerdo a lo indicado en la "Actualización del Protocolo Programa Habitabilidad en Estado de Catástrofe" de fecha 30 de julio de2020. Señalar como mínimo a la familia que pertenece la solución, como fue aprobada y que medios de verificación se utilizaron para ello.</t>
  </si>
  <si>
    <t>III. Encuesta de finalización del Programa</t>
  </si>
  <si>
    <t>3.1 Cuadro resumen de las respuestas a nivel comunal contestadas por las diversas familias participantes</t>
  </si>
  <si>
    <t>Respuestas</t>
  </si>
  <si>
    <t>P12: nota promedio a nivel comunal</t>
  </si>
  <si>
    <t>IV. Síntesis del estado de la recepción de las soluciones a la fecha de emisión del informe:</t>
  </si>
  <si>
    <t>Familias</t>
  </si>
  <si>
    <t xml:space="preserve">N° </t>
  </si>
  <si>
    <r>
      <t>Total</t>
    </r>
    <r>
      <rPr>
        <b/>
        <sz val="12"/>
        <color indexed="8"/>
        <rFont val="Calibri"/>
        <family val="2"/>
      </rPr>
      <t xml:space="preserve"> Familias</t>
    </r>
    <r>
      <rPr>
        <sz val="12"/>
        <color indexed="8"/>
        <rFont val="Calibri"/>
        <family val="2"/>
      </rPr>
      <t xml:space="preserve"> </t>
    </r>
    <r>
      <rPr>
        <b/>
        <sz val="12"/>
        <color indexed="8"/>
        <rFont val="Calibri"/>
        <family val="2"/>
      </rPr>
      <t>atendidas</t>
    </r>
    <r>
      <rPr>
        <sz val="12"/>
        <color indexed="8"/>
        <rFont val="Calibri"/>
        <family val="2"/>
      </rPr>
      <t xml:space="preserve"> por ficha propuesta final</t>
    </r>
    <r>
      <rPr>
        <sz val="12"/>
        <color indexed="8"/>
        <rFont val="Calibri"/>
        <family val="2"/>
      </rPr>
      <t xml:space="preserve"> (ex P2)</t>
    </r>
  </si>
  <si>
    <r>
      <t xml:space="preserve">Total </t>
    </r>
    <r>
      <rPr>
        <b/>
        <sz val="11"/>
        <color indexed="23"/>
        <rFont val="Calibri"/>
        <family val="2"/>
      </rPr>
      <t>Familias No recepcionadas</t>
    </r>
  </si>
  <si>
    <r>
      <t xml:space="preserve">Total </t>
    </r>
    <r>
      <rPr>
        <b/>
        <sz val="12"/>
        <color indexed="8"/>
        <rFont val="Calibri"/>
        <family val="2"/>
      </rPr>
      <t>Familias Recepcionadas</t>
    </r>
  </si>
  <si>
    <r>
      <t xml:space="preserve">Total </t>
    </r>
    <r>
      <rPr>
        <b/>
        <sz val="11"/>
        <color indexed="23"/>
        <rFont val="Calibri"/>
        <family val="2"/>
      </rPr>
      <t>Familias Recepcionadas</t>
    </r>
  </si>
  <si>
    <r>
      <t xml:space="preserve">Total </t>
    </r>
    <r>
      <rPr>
        <b/>
        <sz val="12"/>
        <color indexed="8"/>
        <rFont val="Calibri"/>
        <family val="2"/>
      </rPr>
      <t>Familias No recepcionadas</t>
    </r>
  </si>
  <si>
    <r>
      <t>Total</t>
    </r>
    <r>
      <rPr>
        <b/>
        <sz val="11"/>
        <color indexed="23"/>
        <rFont val="Calibri"/>
        <family val="2"/>
      </rPr>
      <t xml:space="preserve"> Familias</t>
    </r>
    <r>
      <rPr>
        <sz val="11"/>
        <color indexed="23"/>
        <rFont val="Calibri"/>
        <family val="2"/>
      </rPr>
      <t xml:space="preserve"> </t>
    </r>
    <r>
      <rPr>
        <b/>
        <sz val="11"/>
        <color indexed="23"/>
        <rFont val="Calibri"/>
        <family val="2"/>
      </rPr>
      <t>atendidas</t>
    </r>
    <r>
      <rPr>
        <sz val="11"/>
        <color indexed="23"/>
        <rFont val="Calibri"/>
        <family val="2"/>
      </rPr>
      <t xml:space="preserve"> por P2 Final</t>
    </r>
  </si>
  <si>
    <t>Soluciones</t>
  </si>
  <si>
    <r>
      <t xml:space="preserve">Total </t>
    </r>
    <r>
      <rPr>
        <b/>
        <sz val="12"/>
        <color indexed="8"/>
        <rFont val="Calibri"/>
        <family val="2"/>
      </rPr>
      <t>soluciones</t>
    </r>
    <r>
      <rPr>
        <sz val="12"/>
        <color indexed="8"/>
        <rFont val="Calibri"/>
        <family val="2"/>
      </rPr>
      <t xml:space="preserve"> por proyecto ejecutadas según ficha propuesta final (ex P2)</t>
    </r>
  </si>
  <si>
    <r>
      <t xml:space="preserve">Total </t>
    </r>
    <r>
      <rPr>
        <b/>
        <sz val="10"/>
        <color indexed="23"/>
        <rFont val="Calibri"/>
        <family val="2"/>
      </rPr>
      <t>soluciones</t>
    </r>
    <r>
      <rPr>
        <sz val="10"/>
        <color indexed="23"/>
        <rFont val="Calibri"/>
        <family val="2"/>
      </rPr>
      <t xml:space="preserve"> por proyecto ejecutadas  (P2 final)</t>
    </r>
  </si>
  <si>
    <r>
      <t xml:space="preserve">Total </t>
    </r>
    <r>
      <rPr>
        <b/>
        <sz val="12"/>
        <color indexed="8"/>
        <rFont val="Calibri"/>
        <family val="2"/>
      </rPr>
      <t>Soluciones Aprobadas</t>
    </r>
  </si>
  <si>
    <r>
      <t xml:space="preserve">Total </t>
    </r>
    <r>
      <rPr>
        <b/>
        <sz val="10"/>
        <color indexed="23"/>
        <rFont val="Calibri"/>
        <family val="2"/>
      </rPr>
      <t>Soluciones Aprobadas</t>
    </r>
  </si>
  <si>
    <r>
      <t xml:space="preserve">Total </t>
    </r>
    <r>
      <rPr>
        <b/>
        <sz val="12"/>
        <color indexed="8"/>
        <rFont val="Calibri"/>
        <family val="2"/>
      </rPr>
      <t>Soluciones Aprobadas con Observaciones</t>
    </r>
  </si>
  <si>
    <r>
      <t xml:space="preserve">Total </t>
    </r>
    <r>
      <rPr>
        <b/>
        <sz val="10"/>
        <color indexed="23"/>
        <rFont val="Calibri"/>
        <family val="2"/>
      </rPr>
      <t>Soluciones Aprobadas con Observaciones</t>
    </r>
  </si>
  <si>
    <r>
      <t xml:space="preserve">Total </t>
    </r>
    <r>
      <rPr>
        <b/>
        <sz val="12"/>
        <color indexed="8"/>
        <rFont val="Calibri"/>
        <family val="2"/>
      </rPr>
      <t>Soluciones Aprobadas en 1°, 2° o 3° visita</t>
    </r>
  </si>
  <si>
    <r>
      <t xml:space="preserve">Total </t>
    </r>
    <r>
      <rPr>
        <b/>
        <sz val="10"/>
        <color indexed="23"/>
        <rFont val="Calibri"/>
        <family val="2"/>
      </rPr>
      <t>Soluciones Aprobadas en 1°, 2° o 3° visita</t>
    </r>
  </si>
  <si>
    <r>
      <t xml:space="preserve">Total </t>
    </r>
    <r>
      <rPr>
        <b/>
        <sz val="12"/>
        <color indexed="8"/>
        <rFont val="Calibri"/>
        <family val="2"/>
      </rPr>
      <t>Soluciones Aprobadas administrativamente</t>
    </r>
  </si>
  <si>
    <r>
      <t xml:space="preserve">Total </t>
    </r>
    <r>
      <rPr>
        <b/>
        <sz val="10"/>
        <color indexed="23"/>
        <rFont val="Calibri"/>
        <family val="2"/>
      </rPr>
      <t>Soluciones Aprobadas administrativamente</t>
    </r>
  </si>
  <si>
    <r>
      <t xml:space="preserve">Total </t>
    </r>
    <r>
      <rPr>
        <b/>
        <sz val="12"/>
        <color indexed="8"/>
        <rFont val="Calibri"/>
        <family val="2"/>
      </rPr>
      <t>Soluciones no visitadas o sin moradores</t>
    </r>
  </si>
  <si>
    <r>
      <t xml:space="preserve">Total </t>
    </r>
    <r>
      <rPr>
        <b/>
        <sz val="10"/>
        <color indexed="23"/>
        <rFont val="Calibri"/>
        <family val="2"/>
      </rPr>
      <t>Soluciones no visitadas o sin moradores</t>
    </r>
  </si>
  <si>
    <r>
      <t xml:space="preserve">Total </t>
    </r>
    <r>
      <rPr>
        <b/>
        <sz val="12"/>
        <color indexed="8"/>
        <rFont val="Calibri"/>
        <family val="2"/>
      </rPr>
      <t>Soluciones Rechazadas</t>
    </r>
    <r>
      <rPr>
        <b/>
        <sz val="12"/>
        <color indexed="10"/>
        <rFont val="Calibri"/>
        <family val="2"/>
      </rPr>
      <t xml:space="preserve"> </t>
    </r>
  </si>
  <si>
    <r>
      <t xml:space="preserve">Total </t>
    </r>
    <r>
      <rPr>
        <b/>
        <sz val="10"/>
        <color indexed="23"/>
        <rFont val="Calibri"/>
        <family val="2"/>
      </rPr>
      <t xml:space="preserve">Soluciones Rechazadas </t>
    </r>
  </si>
  <si>
    <t>FIRMA RECEPTOR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</si>
</sst>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_-;\-* #,##0_-;_-* &quot;-&quot;_-;_-@_-"/>
    <numFmt numFmtId="165" formatCode="_-* #,##0.00_-;\-* #,##0.00_-;_-* &quot;-&quot;??_-;_-@_-"/>
    <numFmt numFmtId="166" formatCode="_-&quot;$&quot;* #,##0.00_-;\-&quot;$&quot;* #,##0.00_-;_-&quot;$&quot;* &quot;-&quot;??_-;_-@_-"/>
    <numFmt numFmtId="167" formatCode="0.0"/>
    <numFmt numFmtId="168" formatCode="_-* #,##0_-;\-* #,##0_-;_-* &quot;-&quot;??_-;_-@_-"/>
    <numFmt numFmtId="169" formatCode="_-[$€]* #,##0.00_-;\-[$€]* #,##0.00_-;_-[$€]* &quot;-&quot;??_-;_-@_-"/>
  </numFmts>
  <fonts count="166">
    <font>
      <sz val="10"/>
      <name val="Arial"/>
    </font>
    <font>
      <sz val="10"/>
      <name val="Arial"/>
      <family val="2"/>
    </font>
    <font>
      <b/>
      <sz val="10"/>
      <name val="Arial"/>
      <family val="2"/>
    </font>
    <font>
      <sz val="8"/>
      <name val="Arial"/>
      <family val="2"/>
    </font>
    <font>
      <sz val="10"/>
      <name val="Arial"/>
      <family val="2"/>
    </font>
    <font>
      <b/>
      <sz val="8"/>
      <name val="Arial"/>
      <family val="2"/>
    </font>
    <font>
      <u/>
      <sz val="7.5"/>
      <color indexed="12"/>
      <name val="Arial"/>
      <family val="2"/>
    </font>
    <font>
      <b/>
      <sz val="11"/>
      <name val="Arial"/>
      <family val="2"/>
    </font>
    <font>
      <sz val="9"/>
      <name val="Arial"/>
      <family val="2"/>
    </font>
    <font>
      <sz val="10"/>
      <name val="Arial"/>
      <family val="2"/>
    </font>
    <font>
      <b/>
      <sz val="18"/>
      <color indexed="9"/>
      <name val="Arial"/>
      <family val="2"/>
    </font>
    <font>
      <sz val="10"/>
      <name val="Arial"/>
      <family val="2"/>
    </font>
    <font>
      <b/>
      <sz val="12"/>
      <name val="Arial"/>
      <family val="2"/>
    </font>
    <font>
      <b/>
      <sz val="11"/>
      <name val="Verdana"/>
      <family val="2"/>
    </font>
    <font>
      <b/>
      <sz val="10"/>
      <name val="Verdana"/>
      <family val="2"/>
    </font>
    <font>
      <sz val="13"/>
      <name val="Verdana"/>
      <family val="2"/>
    </font>
    <font>
      <sz val="11"/>
      <name val="Calibri"/>
      <family val="2"/>
    </font>
    <font>
      <b/>
      <sz val="11"/>
      <name val="Calibri"/>
      <family val="2"/>
    </font>
    <font>
      <b/>
      <sz val="12"/>
      <name val="Calibri"/>
      <family val="2"/>
    </font>
    <font>
      <b/>
      <sz val="10.5"/>
      <name val="Verdana"/>
      <family val="2"/>
    </font>
    <font>
      <b/>
      <sz val="28"/>
      <color indexed="8"/>
      <name val="Calibri"/>
      <family val="2"/>
    </font>
    <font>
      <sz val="10"/>
      <name val="Calibri"/>
      <family val="2"/>
    </font>
    <font>
      <b/>
      <sz val="16"/>
      <name val="Calibri"/>
      <family val="2"/>
    </font>
    <font>
      <sz val="16"/>
      <name val="Calibri"/>
      <family val="2"/>
    </font>
    <font>
      <b/>
      <sz val="10"/>
      <name val="Calibri"/>
      <family val="2"/>
    </font>
    <font>
      <b/>
      <sz val="16"/>
      <color indexed="9"/>
      <name val="Calibri"/>
      <family val="2"/>
    </font>
    <font>
      <b/>
      <i/>
      <sz val="12"/>
      <name val="Calibri"/>
      <family val="2"/>
    </font>
    <font>
      <b/>
      <i/>
      <sz val="12"/>
      <color indexed="8"/>
      <name val="Calibri"/>
      <family val="2"/>
    </font>
    <font>
      <i/>
      <sz val="12"/>
      <color indexed="8"/>
      <name val="Calibri"/>
      <family val="2"/>
    </font>
    <font>
      <i/>
      <sz val="12"/>
      <name val="Calibri"/>
      <family val="2"/>
    </font>
    <font>
      <b/>
      <sz val="12"/>
      <color indexed="8"/>
      <name val="Calibri"/>
      <family val="2"/>
    </font>
    <font>
      <sz val="12"/>
      <color indexed="8"/>
      <name val="Calibri"/>
      <family val="2"/>
    </font>
    <font>
      <sz val="10"/>
      <color indexed="8"/>
      <name val="Calibri"/>
      <family val="2"/>
    </font>
    <font>
      <sz val="11"/>
      <color indexed="8"/>
      <name val="Calibri"/>
      <family val="2"/>
    </font>
    <font>
      <b/>
      <sz val="11"/>
      <color indexed="23"/>
      <name val="Calibri"/>
      <family val="2"/>
    </font>
    <font>
      <sz val="11"/>
      <color indexed="23"/>
      <name val="Calibri"/>
      <family val="2"/>
    </font>
    <font>
      <b/>
      <sz val="10"/>
      <color indexed="23"/>
      <name val="Calibri"/>
      <family val="2"/>
    </font>
    <font>
      <sz val="10"/>
      <color indexed="23"/>
      <name val="Calibri"/>
      <family val="2"/>
    </font>
    <font>
      <b/>
      <sz val="12"/>
      <color indexed="10"/>
      <name val="Calibri"/>
      <family val="2"/>
    </font>
    <font>
      <sz val="11"/>
      <color indexed="10"/>
      <name val="Calibri"/>
      <family val="2"/>
    </font>
    <font>
      <b/>
      <sz val="11"/>
      <color indexed="10"/>
      <name val="Calibri"/>
      <family val="2"/>
    </font>
    <font>
      <sz val="11"/>
      <color theme="1"/>
      <name val="Calibri"/>
      <family val="2"/>
      <scheme val="minor"/>
    </font>
    <font>
      <sz val="11"/>
      <color theme="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b/>
      <sz val="10"/>
      <color rgb="FFFF0000"/>
      <name val="Arial"/>
      <family val="2"/>
    </font>
    <font>
      <sz val="10"/>
      <color rgb="FFFF0000"/>
      <name val="Arial"/>
      <family val="2"/>
    </font>
    <font>
      <sz val="10"/>
      <color theme="0" tint="-0.14999847407452621"/>
      <name val="Arial"/>
      <family val="2"/>
    </font>
    <font>
      <sz val="10"/>
      <name val="Calibri"/>
      <family val="2"/>
      <scheme val="minor"/>
    </font>
    <font>
      <sz val="9"/>
      <color theme="1"/>
      <name val="Calibri"/>
      <family val="2"/>
    </font>
    <font>
      <b/>
      <sz val="16"/>
      <color rgb="FFFF0000"/>
      <name val="Arial"/>
      <family val="2"/>
    </font>
    <font>
      <b/>
      <sz val="10"/>
      <color theme="1"/>
      <name val="Calibri"/>
      <family val="2"/>
    </font>
    <font>
      <b/>
      <sz val="20"/>
      <color indexed="9"/>
      <name val="Calibri"/>
      <family val="2"/>
      <scheme val="minor"/>
    </font>
    <font>
      <sz val="15"/>
      <name val="Calibri"/>
      <family val="2"/>
      <scheme val="minor"/>
    </font>
    <font>
      <sz val="15"/>
      <color theme="8" tint="-0.499984740745262"/>
      <name val="Calibri"/>
      <family val="2"/>
      <scheme val="minor"/>
    </font>
    <font>
      <sz val="15"/>
      <color rgb="FF7030A0"/>
      <name val="Calibri"/>
      <family val="2"/>
      <scheme val="minor"/>
    </font>
    <font>
      <sz val="15"/>
      <color theme="9" tint="-0.499984740745262"/>
      <name val="Calibri"/>
      <family val="2"/>
      <scheme val="minor"/>
    </font>
    <font>
      <b/>
      <sz val="15"/>
      <name val="Calibri"/>
      <family val="2"/>
      <scheme val="minor"/>
    </font>
    <font>
      <sz val="12"/>
      <name val="Calibri"/>
      <family val="2"/>
      <scheme val="minor"/>
    </font>
    <font>
      <sz val="13"/>
      <color theme="0"/>
      <name val="Verdana"/>
      <family val="2"/>
    </font>
    <font>
      <sz val="8"/>
      <name val="Calibri"/>
      <family val="2"/>
      <scheme val="minor"/>
    </font>
    <font>
      <b/>
      <sz val="8"/>
      <name val="Calibri"/>
      <family val="2"/>
      <scheme val="minor"/>
    </font>
    <font>
      <sz val="9"/>
      <name val="Calibri"/>
      <family val="2"/>
      <scheme val="minor"/>
    </font>
    <font>
      <b/>
      <sz val="12"/>
      <color theme="0"/>
      <name val="Calibri"/>
      <family val="2"/>
      <scheme val="minor"/>
    </font>
    <font>
      <b/>
      <sz val="18"/>
      <color theme="0"/>
      <name val="Calibri"/>
      <family val="2"/>
      <scheme val="minor"/>
    </font>
    <font>
      <b/>
      <sz val="36"/>
      <color theme="0"/>
      <name val="Calibri"/>
      <family val="2"/>
      <scheme val="minor"/>
    </font>
    <font>
      <b/>
      <i/>
      <sz val="11"/>
      <name val="Calibri"/>
      <family val="2"/>
      <scheme val="minor"/>
    </font>
    <font>
      <sz val="12"/>
      <color rgb="FF2F2F2F"/>
      <name val="Calibri"/>
      <family val="2"/>
      <scheme val="minor"/>
    </font>
    <font>
      <sz val="11"/>
      <name val="Calibri"/>
      <family val="2"/>
      <scheme val="minor"/>
    </font>
    <font>
      <i/>
      <sz val="11"/>
      <color theme="1"/>
      <name val="Calibri"/>
      <family val="2"/>
      <scheme val="minor"/>
    </font>
    <font>
      <sz val="10"/>
      <color theme="1"/>
      <name val="Calibri"/>
      <family val="2"/>
      <scheme val="minor"/>
    </font>
    <font>
      <b/>
      <sz val="11"/>
      <color theme="1" tint="0.499984740745262"/>
      <name val="Calibri"/>
      <family val="2"/>
      <scheme val="minor"/>
    </font>
    <font>
      <b/>
      <sz val="10"/>
      <name val="Calibri"/>
      <family val="2"/>
      <scheme val="minor"/>
    </font>
    <font>
      <b/>
      <sz val="10"/>
      <color rgb="FFFF0000"/>
      <name val="Calibri"/>
      <family val="2"/>
      <scheme val="minor"/>
    </font>
    <font>
      <b/>
      <sz val="10"/>
      <color rgb="FF7030A0"/>
      <name val="Calibri"/>
      <family val="2"/>
      <scheme val="minor"/>
    </font>
    <font>
      <b/>
      <sz val="10"/>
      <color rgb="FFFFFFFF"/>
      <name val="Calibri"/>
      <family val="2"/>
      <scheme val="minor"/>
    </font>
    <font>
      <sz val="11"/>
      <color theme="1" tint="0.499984740745262"/>
      <name val="Calibri"/>
      <family val="2"/>
      <scheme val="minor"/>
    </font>
    <font>
      <b/>
      <sz val="10"/>
      <color theme="1" tint="0.499984740745262"/>
      <name val="Calibri"/>
      <family val="2"/>
      <scheme val="minor"/>
    </font>
    <font>
      <b/>
      <sz val="10"/>
      <color theme="1"/>
      <name val="Calibri"/>
      <family val="2"/>
      <scheme val="minor"/>
    </font>
    <font>
      <sz val="8"/>
      <color theme="1"/>
      <name val="Calibri"/>
      <family val="2"/>
      <scheme val="minor"/>
    </font>
    <font>
      <b/>
      <sz val="11"/>
      <name val="Calibri"/>
      <family val="2"/>
      <scheme val="minor"/>
    </font>
    <font>
      <sz val="11"/>
      <color rgb="FF0070C0"/>
      <name val="Calibri"/>
      <family val="2"/>
      <scheme val="minor"/>
    </font>
    <font>
      <b/>
      <sz val="10"/>
      <color theme="0"/>
      <name val="Calibri"/>
      <family val="2"/>
      <scheme val="minor"/>
    </font>
    <font>
      <sz val="10"/>
      <color theme="0" tint="-0.34998626667073579"/>
      <name val="Calibri"/>
      <family val="2"/>
      <scheme val="minor"/>
    </font>
    <font>
      <sz val="12"/>
      <color theme="1"/>
      <name val="Calibri"/>
      <family val="2"/>
      <scheme val="minor"/>
    </font>
    <font>
      <sz val="13"/>
      <name val="Calibri"/>
      <family val="2"/>
      <scheme val="minor"/>
    </font>
    <font>
      <sz val="7"/>
      <name val="Calibri"/>
      <family val="2"/>
      <scheme val="minor"/>
    </font>
    <font>
      <sz val="14"/>
      <name val="Calibri"/>
      <family val="2"/>
      <scheme val="minor"/>
    </font>
    <font>
      <b/>
      <sz val="10"/>
      <color theme="1" tint="0.34998626667073579"/>
      <name val="Calibri"/>
      <family val="2"/>
      <scheme val="minor"/>
    </font>
    <font>
      <b/>
      <sz val="12"/>
      <color rgb="FFFF0000"/>
      <name val="Calibri"/>
      <family val="2"/>
      <scheme val="minor"/>
    </font>
    <font>
      <b/>
      <sz val="6"/>
      <name val="Calibri"/>
      <family val="2"/>
      <scheme val="minor"/>
    </font>
    <font>
      <b/>
      <sz val="12"/>
      <name val="Calibri"/>
      <family val="2"/>
      <scheme val="minor"/>
    </font>
    <font>
      <b/>
      <sz val="16"/>
      <color theme="0"/>
      <name val="Calibri"/>
      <family val="2"/>
      <scheme val="minor"/>
    </font>
    <font>
      <b/>
      <i/>
      <sz val="12"/>
      <name val="Calibri"/>
      <family val="2"/>
      <scheme val="minor"/>
    </font>
    <font>
      <i/>
      <sz val="12"/>
      <name val="Calibri"/>
      <family val="2"/>
      <scheme val="minor"/>
    </font>
    <font>
      <sz val="16"/>
      <name val="Calibri"/>
      <family val="2"/>
      <scheme val="minor"/>
    </font>
    <font>
      <b/>
      <sz val="16"/>
      <name val="Calibri"/>
      <family val="2"/>
      <scheme val="minor"/>
    </font>
    <font>
      <sz val="16"/>
      <color theme="0"/>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b/>
      <sz val="11"/>
      <color theme="0" tint="-0.34998626667073579"/>
      <name val="Calibri"/>
      <family val="2"/>
      <scheme val="minor"/>
    </font>
    <font>
      <b/>
      <sz val="11"/>
      <color rgb="FF17365D"/>
      <name val="Calibri"/>
      <family val="2"/>
      <scheme val="minor"/>
    </font>
    <font>
      <b/>
      <sz val="13"/>
      <color theme="0"/>
      <name val="Calibri"/>
      <family val="2"/>
      <scheme val="minor"/>
    </font>
    <font>
      <b/>
      <sz val="12"/>
      <color rgb="FF000000"/>
      <name val="Calibri"/>
      <family val="2"/>
      <scheme val="minor"/>
    </font>
    <font>
      <sz val="11"/>
      <color rgb="FFFFFFFF"/>
      <name val="Calibri"/>
      <family val="2"/>
      <scheme val="minor"/>
    </font>
    <font>
      <sz val="9"/>
      <color theme="1"/>
      <name val="Calibri"/>
      <family val="2"/>
      <scheme val="minor"/>
    </font>
    <font>
      <b/>
      <sz val="9"/>
      <color theme="1"/>
      <name val="Calibri"/>
      <family val="2"/>
      <scheme val="minor"/>
    </font>
    <font>
      <b/>
      <sz val="11"/>
      <color rgb="FFFFFFFF"/>
      <name val="Calibri"/>
      <family val="2"/>
      <scheme val="minor"/>
    </font>
    <font>
      <sz val="10"/>
      <color rgb="FFFFFFFF"/>
      <name val="Calibri"/>
      <family val="2"/>
      <scheme val="minor"/>
    </font>
    <font>
      <b/>
      <i/>
      <sz val="11"/>
      <color theme="1"/>
      <name val="Calibri"/>
      <family val="2"/>
      <scheme val="minor"/>
    </font>
    <font>
      <b/>
      <sz val="10"/>
      <color theme="0" tint="-0.34998626667073579"/>
      <name val="Calibri"/>
      <family val="2"/>
      <scheme val="minor"/>
    </font>
    <font>
      <b/>
      <sz val="14"/>
      <color rgb="FF000000"/>
      <name val="Calibri"/>
      <family val="2"/>
      <scheme val="minor"/>
    </font>
    <font>
      <sz val="11"/>
      <color theme="0" tint="-0.499984740745262"/>
      <name val="Calibri"/>
      <family val="2"/>
      <scheme val="minor"/>
    </font>
    <font>
      <sz val="12"/>
      <color theme="0" tint="-0.499984740745262"/>
      <name val="Calibri"/>
      <family val="2"/>
      <scheme val="minor"/>
    </font>
    <font>
      <sz val="10"/>
      <color theme="0" tint="-0.499984740745262"/>
      <name val="Calibri"/>
      <family val="2"/>
      <scheme val="minor"/>
    </font>
    <font>
      <b/>
      <sz val="20"/>
      <color theme="1" tint="0.34998626667073579"/>
      <name val="Calibri"/>
      <family val="2"/>
      <scheme val="minor"/>
    </font>
    <font>
      <b/>
      <sz val="14"/>
      <name val="Calibri"/>
      <family val="2"/>
      <scheme val="minor"/>
    </font>
    <font>
      <b/>
      <sz val="12"/>
      <color theme="8" tint="-0.499984740745262"/>
      <name val="Calibri"/>
      <family val="2"/>
      <scheme val="minor"/>
    </font>
    <font>
      <b/>
      <sz val="12"/>
      <color theme="1" tint="0.34998626667073579"/>
      <name val="Calibri"/>
      <family val="2"/>
      <scheme val="minor"/>
    </font>
    <font>
      <b/>
      <sz val="9"/>
      <name val="Calibri"/>
      <family val="2"/>
      <scheme val="minor"/>
    </font>
    <font>
      <sz val="12"/>
      <color theme="0"/>
      <name val="Calibri"/>
      <family val="2"/>
      <scheme val="minor"/>
    </font>
    <font>
      <b/>
      <sz val="28"/>
      <color theme="1" tint="4.9989318521683403E-2"/>
      <name val="Calibri"/>
      <family val="2"/>
      <scheme val="minor"/>
    </font>
    <font>
      <b/>
      <sz val="20"/>
      <color theme="0"/>
      <name val="Calibri"/>
      <family val="2"/>
      <scheme val="minor"/>
    </font>
    <font>
      <b/>
      <sz val="32"/>
      <color indexed="9"/>
      <name val="Calibri"/>
      <family val="2"/>
      <scheme val="minor"/>
    </font>
    <font>
      <b/>
      <sz val="14"/>
      <color theme="0"/>
      <name val="Calibri"/>
      <family val="2"/>
      <scheme val="minor"/>
    </font>
    <font>
      <b/>
      <sz val="12"/>
      <color rgb="FF7030A0"/>
      <name val="Calibri"/>
      <family val="2"/>
      <scheme val="minor"/>
    </font>
    <font>
      <b/>
      <sz val="12"/>
      <color theme="9" tint="-0.499984740745262"/>
      <name val="Calibri"/>
      <family val="2"/>
      <scheme val="minor"/>
    </font>
    <font>
      <b/>
      <sz val="20"/>
      <name val="Calibri"/>
      <family val="2"/>
      <scheme val="minor"/>
    </font>
    <font>
      <b/>
      <sz val="20"/>
      <color rgb="FFFF0000"/>
      <name val="Calibri"/>
      <family val="2"/>
      <scheme val="minor"/>
    </font>
    <font>
      <i/>
      <sz val="12"/>
      <color theme="1"/>
      <name val="Calibri"/>
      <family val="2"/>
      <scheme val="minor"/>
    </font>
    <font>
      <b/>
      <sz val="36"/>
      <color indexed="9"/>
      <name val="Calibri"/>
      <family val="2"/>
      <scheme val="minor"/>
    </font>
    <font>
      <b/>
      <sz val="24"/>
      <color theme="1" tint="0.249977111117893"/>
      <name val="Calibri"/>
      <family val="2"/>
      <scheme val="minor"/>
    </font>
    <font>
      <b/>
      <sz val="11"/>
      <color rgb="FF0070C0"/>
      <name val="Calibri"/>
      <family val="2"/>
      <scheme val="minor"/>
    </font>
    <font>
      <b/>
      <sz val="22"/>
      <color theme="1" tint="0.249977111117893"/>
      <name val="Calibri"/>
      <family val="2"/>
      <scheme val="minor"/>
    </font>
    <font>
      <b/>
      <sz val="18"/>
      <name val="Calibri"/>
      <family val="2"/>
      <scheme val="minor"/>
    </font>
    <font>
      <b/>
      <sz val="15"/>
      <color theme="0"/>
      <name val="Calibri"/>
      <family val="2"/>
      <scheme val="minor"/>
    </font>
    <font>
      <b/>
      <sz val="11"/>
      <color theme="1" tint="0.249977111117893"/>
      <name val="Calibri"/>
      <family val="2"/>
      <scheme val="minor"/>
    </font>
    <font>
      <b/>
      <sz val="28"/>
      <color theme="0"/>
      <name val="Calibri"/>
      <family val="2"/>
      <scheme val="minor"/>
    </font>
    <font>
      <b/>
      <sz val="24"/>
      <color theme="0"/>
      <name val="Calibri"/>
      <family val="2"/>
      <scheme val="minor"/>
    </font>
    <font>
      <sz val="15"/>
      <color theme="0"/>
      <name val="Calibri"/>
      <family val="2"/>
      <scheme val="minor"/>
    </font>
    <font>
      <b/>
      <sz val="11"/>
      <color theme="1"/>
      <name val="Calibri"/>
      <family val="2"/>
    </font>
    <font>
      <b/>
      <sz val="10"/>
      <color rgb="FFFFFFFF"/>
      <name val="Calibri"/>
      <family val="2"/>
    </font>
    <font>
      <b/>
      <sz val="10"/>
      <color rgb="FF000000"/>
      <name val="Calibri"/>
      <family val="2"/>
    </font>
    <font>
      <b/>
      <sz val="10"/>
      <color rgb="FF000000"/>
      <name val="Calibri"/>
      <family val="2"/>
      <scheme val="minor"/>
    </font>
    <font>
      <b/>
      <sz val="18"/>
      <color theme="1" tint="0.499984740745262"/>
      <name val="Arial"/>
      <family val="2"/>
    </font>
    <font>
      <b/>
      <sz val="12"/>
      <color rgb="FFFF0000"/>
      <name val="Arial"/>
      <family val="2"/>
    </font>
    <font>
      <b/>
      <sz val="12"/>
      <color theme="0" tint="-0.499984740745262"/>
      <name val="Calibri"/>
      <family val="2"/>
      <scheme val="minor"/>
    </font>
    <font>
      <b/>
      <sz val="22"/>
      <color theme="1"/>
      <name val="Calibri"/>
      <family val="2"/>
      <scheme val="minor"/>
    </font>
    <font>
      <b/>
      <sz val="12"/>
      <color rgb="FF17365D"/>
      <name val="Calibri"/>
      <family val="2"/>
      <scheme val="minor"/>
    </font>
    <font>
      <b/>
      <sz val="12"/>
      <color indexed="8"/>
      <name val="Calibri"/>
      <family val="2"/>
      <scheme val="minor"/>
    </font>
    <font>
      <sz val="12"/>
      <color indexed="8"/>
      <name val="Calibri"/>
      <family val="2"/>
      <scheme val="minor"/>
    </font>
    <font>
      <b/>
      <sz val="12"/>
      <color rgb="FF002060"/>
      <name val="Calibri"/>
      <family val="2"/>
      <scheme val="minor"/>
    </font>
    <font>
      <b/>
      <sz val="11"/>
      <color rgb="FF000000"/>
      <name val="Calibri"/>
      <family val="2"/>
      <scheme val="minor"/>
    </font>
    <font>
      <sz val="10"/>
      <color rgb="FFFF0000"/>
      <name val="Calibri"/>
      <family val="2"/>
      <scheme val="minor"/>
    </font>
    <font>
      <sz val="15"/>
      <color theme="1"/>
      <name val="Calibri"/>
      <family val="2"/>
      <scheme val="minor"/>
    </font>
    <font>
      <sz val="8"/>
      <color rgb="FFFF0000"/>
      <name val="Calibri"/>
      <family val="2"/>
      <scheme val="minor"/>
    </font>
    <font>
      <b/>
      <sz val="15"/>
      <color theme="1"/>
      <name val="Calibri"/>
      <family val="2"/>
      <scheme val="minor"/>
    </font>
    <font>
      <b/>
      <sz val="18"/>
      <name val="Arial"/>
      <family val="2"/>
    </font>
    <font>
      <u/>
      <sz val="10"/>
      <name val="Calibri"/>
      <family val="2"/>
      <scheme val="minor"/>
    </font>
    <font>
      <b/>
      <u/>
      <sz val="10"/>
      <name val="Calibri"/>
      <family val="2"/>
      <scheme val="minor"/>
    </font>
    <font>
      <sz val="10"/>
      <color theme="0"/>
      <name val="Calibri"/>
      <family val="2"/>
      <scheme val="minor"/>
    </font>
    <font>
      <b/>
      <sz val="14"/>
      <color indexed="9"/>
      <name val="Calibri"/>
      <family val="2"/>
    </font>
    <font>
      <b/>
      <sz val="36"/>
      <color rgb="FFFF0000"/>
      <name val="Calibri"/>
      <family val="2"/>
      <scheme val="minor"/>
    </font>
    <font>
      <sz val="11"/>
      <name val="Arial"/>
      <family val="2"/>
    </font>
  </fonts>
  <fills count="41">
    <fill>
      <patternFill patternType="none"/>
    </fill>
    <fill>
      <patternFill patternType="gray125"/>
    </fill>
    <fill>
      <patternFill patternType="solid">
        <fgColor indexed="22"/>
        <bgColor indexed="64"/>
      </patternFill>
    </fill>
    <fill>
      <patternFill patternType="solid">
        <fgColor indexed="10"/>
        <bgColor indexed="64"/>
      </patternFill>
    </fill>
    <fill>
      <patternFill patternType="solid">
        <fgColor indexed="44"/>
        <bgColor indexed="64"/>
      </patternFill>
    </fill>
    <fill>
      <patternFill patternType="solid">
        <fgColor theme="0"/>
        <bgColor indexed="64"/>
      </patternFill>
    </fill>
    <fill>
      <patternFill patternType="solid">
        <fgColor theme="0" tint="-0.14999847407452621"/>
        <bgColor indexed="64"/>
      </patternFill>
    </fill>
    <fill>
      <patternFill patternType="solid">
        <fgColor rgb="FFFFFF99"/>
        <bgColor indexed="64"/>
      </patternFill>
    </fill>
    <fill>
      <patternFill patternType="solid">
        <fgColor theme="9"/>
        <bgColor indexed="64"/>
      </patternFill>
    </fill>
    <fill>
      <patternFill patternType="solid">
        <fgColor rgb="FFD9D9D9"/>
        <bgColor indexed="64"/>
      </patternFill>
    </fill>
    <fill>
      <patternFill patternType="solid">
        <fgColor theme="2" tint="-0.249977111117893"/>
        <bgColor indexed="64"/>
      </patternFill>
    </fill>
    <fill>
      <patternFill patternType="solid">
        <fgColor theme="2" tint="-0.749992370372631"/>
        <bgColor indexed="64"/>
      </patternFill>
    </fill>
    <fill>
      <patternFill patternType="solid">
        <fgColor rgb="FFEAEAEA"/>
        <bgColor indexed="64"/>
      </patternFill>
    </fill>
    <fill>
      <patternFill patternType="solid">
        <fgColor theme="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C00000"/>
        <bgColor indexed="64"/>
      </patternFill>
    </fill>
    <fill>
      <patternFill patternType="solid">
        <fgColor theme="8"/>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rgb="FF00B0F0"/>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499984740745262"/>
        <bgColor indexed="64"/>
      </patternFill>
    </fill>
    <fill>
      <patternFill patternType="solid">
        <fgColor rgb="FF948A54"/>
        <bgColor indexed="64"/>
      </patternFill>
    </fill>
    <fill>
      <patternFill patternType="solid">
        <fgColor rgb="FFDDD9C3"/>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3" tint="0.59999389629810485"/>
        <bgColor indexed="64"/>
      </patternFill>
    </fill>
    <fill>
      <patternFill patternType="solid">
        <fgColor theme="6"/>
        <bgColor indexed="64"/>
      </patternFill>
    </fill>
    <fill>
      <patternFill patternType="solid">
        <fgColor theme="4" tint="-0.499984740745262"/>
        <bgColor indexed="64"/>
      </patternFill>
    </fill>
    <fill>
      <patternFill patternType="solid">
        <fgColor rgb="FFCC0000"/>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9" tint="0.39997558519241921"/>
        <bgColor indexed="64"/>
      </patternFill>
    </fill>
  </fills>
  <borders count="90">
    <border>
      <left/>
      <right/>
      <top/>
      <bottom/>
      <diagonal/>
    </border>
    <border>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right/>
      <top/>
      <bottom style="thick">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medium">
        <color indexed="64"/>
      </left>
      <right/>
      <top style="medium">
        <color theme="0" tint="-0.34998626667073579"/>
      </top>
      <bottom style="medium">
        <color indexed="64"/>
      </bottom>
      <diagonal/>
    </border>
    <border>
      <left/>
      <right/>
      <top style="medium">
        <color theme="0" tint="-0.34998626667073579"/>
      </top>
      <bottom style="medium">
        <color indexed="64"/>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s>
  <cellStyleXfs count="46">
    <xf numFmtId="0" fontId="0" fillId="0" borderId="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0" fontId="6" fillId="0" borderId="0" applyNumberFormat="0" applyFill="0" applyBorder="0" applyAlignment="0" applyProtection="0">
      <alignment vertical="top"/>
      <protection locked="0"/>
    </xf>
    <xf numFmtId="165" fontId="1" fillId="0" borderId="0" applyFont="0" applyFill="0" applyBorder="0" applyAlignment="0" applyProtection="0"/>
    <xf numFmtId="164" fontId="1"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9"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1"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1" fillId="0" borderId="0"/>
    <xf numFmtId="9" fontId="9" fillId="0" borderId="0" applyFont="0" applyFill="0" applyBorder="0" applyAlignment="0" applyProtection="0"/>
    <xf numFmtId="9" fontId="4" fillId="0" borderId="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cellStyleXfs>
  <cellXfs count="1342">
    <xf numFmtId="0" fontId="0" fillId="0" borderId="0" xfId="0"/>
    <xf numFmtId="0" fontId="4" fillId="0" borderId="0" xfId="0" applyFont="1" applyFill="1" applyAlignment="1">
      <alignment vertical="center"/>
    </xf>
    <xf numFmtId="0" fontId="10" fillId="5" borderId="0" xfId="0" applyFont="1" applyFill="1" applyBorder="1" applyAlignment="1">
      <alignment vertical="center" wrapText="1"/>
    </xf>
    <xf numFmtId="0" fontId="10" fillId="5" borderId="1" xfId="0" applyFont="1" applyFill="1" applyBorder="1" applyAlignment="1">
      <alignment vertical="center" wrapText="1"/>
    </xf>
    <xf numFmtId="0" fontId="3" fillId="6" borderId="2" xfId="0" applyFont="1" applyFill="1" applyBorder="1" applyAlignment="1">
      <alignment vertical="center" wrapText="1"/>
    </xf>
    <xf numFmtId="0" fontId="3" fillId="6" borderId="3" xfId="0" applyFont="1" applyFill="1" applyBorder="1" applyAlignment="1">
      <alignment vertical="center" wrapText="1"/>
    </xf>
    <xf numFmtId="0" fontId="5" fillId="6" borderId="4"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7" xfId="0" applyFont="1" applyFill="1" applyBorder="1" applyAlignment="1">
      <alignment horizontal="center" vertical="center" wrapText="1"/>
    </xf>
    <xf numFmtId="0" fontId="3" fillId="0" borderId="0" xfId="0" applyFont="1" applyAlignment="1">
      <alignment vertical="center" wrapText="1"/>
    </xf>
    <xf numFmtId="0" fontId="46" fillId="0" borderId="8" xfId="0" applyFont="1" applyBorder="1" applyAlignment="1">
      <alignment horizontal="center" vertical="center"/>
    </xf>
    <xf numFmtId="0" fontId="47" fillId="0" borderId="9" xfId="0" applyFont="1" applyBorder="1" applyAlignment="1">
      <alignment horizontal="center" vertical="center"/>
    </xf>
    <xf numFmtId="0" fontId="47" fillId="0" borderId="10" xfId="0" applyFont="1" applyBorder="1" applyAlignment="1">
      <alignment horizontal="center" vertical="center"/>
    </xf>
    <xf numFmtId="0" fontId="4" fillId="0" borderId="0" xfId="0" applyFont="1" applyAlignment="1">
      <alignment vertical="center"/>
    </xf>
    <xf numFmtId="0" fontId="3" fillId="6" borderId="11" xfId="0" applyFont="1" applyFill="1" applyBorder="1" applyAlignment="1">
      <alignment vertical="center" wrapText="1"/>
    </xf>
    <xf numFmtId="0" fontId="3" fillId="6" borderId="12" xfId="0" applyFont="1" applyFill="1" applyBorder="1" applyAlignment="1">
      <alignment vertical="center" wrapText="1"/>
    </xf>
    <xf numFmtId="0" fontId="5" fillId="6" borderId="13" xfId="0" applyFont="1" applyFill="1" applyBorder="1" applyAlignment="1">
      <alignment horizontal="center" vertical="center" wrapText="1"/>
    </xf>
    <xf numFmtId="0" fontId="48" fillId="0" borderId="14" xfId="0" applyFont="1" applyBorder="1" applyAlignment="1">
      <alignment horizontal="center" vertical="center"/>
    </xf>
    <xf numFmtId="0" fontId="2" fillId="7" borderId="6"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2" fillId="7" borderId="5" xfId="0" applyFont="1" applyFill="1" applyBorder="1" applyAlignment="1">
      <alignment horizontal="center" vertical="center"/>
    </xf>
    <xf numFmtId="0" fontId="2" fillId="5" borderId="0" xfId="0" applyFont="1" applyFill="1" applyBorder="1" applyAlignment="1">
      <alignment horizontal="center" vertical="center"/>
    </xf>
    <xf numFmtId="0" fontId="4" fillId="0" borderId="0" xfId="0" applyFont="1" applyAlignment="1">
      <alignment vertical="center" wrapText="1"/>
    </xf>
    <xf numFmtId="0" fontId="2" fillId="7" borderId="5" xfId="0" applyFont="1" applyFill="1" applyBorder="1" applyAlignment="1">
      <alignment vertical="center"/>
    </xf>
    <xf numFmtId="0" fontId="2" fillId="7" borderId="6" xfId="0" applyFont="1" applyFill="1" applyBorder="1" applyAlignment="1">
      <alignment vertical="center" wrapText="1"/>
    </xf>
    <xf numFmtId="0" fontId="2" fillId="5" borderId="15" xfId="0" applyFont="1" applyFill="1" applyBorder="1" applyAlignment="1">
      <alignment horizontal="left" vertical="center"/>
    </xf>
    <xf numFmtId="0" fontId="2" fillId="5" borderId="16" xfId="0" applyFont="1" applyFill="1" applyBorder="1" applyAlignment="1">
      <alignment horizontal="left" vertical="center"/>
    </xf>
    <xf numFmtId="0" fontId="2" fillId="5" borderId="17" xfId="0" applyFont="1" applyFill="1" applyBorder="1" applyAlignment="1">
      <alignment horizontal="left" vertical="center"/>
    </xf>
    <xf numFmtId="0" fontId="4" fillId="5" borderId="0" xfId="0" applyFont="1" applyFill="1" applyBorder="1" applyAlignment="1">
      <alignment vertical="center"/>
    </xf>
    <xf numFmtId="0" fontId="4" fillId="0" borderId="0" xfId="0" applyFont="1" applyAlignment="1">
      <alignment horizontal="center" vertical="center"/>
    </xf>
    <xf numFmtId="0" fontId="2" fillId="0" borderId="14" xfId="0" applyFont="1" applyBorder="1" applyAlignment="1">
      <alignment vertical="center" wrapText="1"/>
    </xf>
    <xf numFmtId="0" fontId="2" fillId="0" borderId="14" xfId="0" applyFont="1" applyBorder="1" applyAlignment="1">
      <alignment vertical="center"/>
    </xf>
    <xf numFmtId="0" fontId="49" fillId="6" borderId="14" xfId="0" applyFont="1" applyFill="1" applyBorder="1" applyAlignment="1">
      <alignment vertical="center" wrapText="1"/>
    </xf>
    <xf numFmtId="0" fontId="46" fillId="0" borderId="0" xfId="0" applyFont="1" applyFill="1" applyAlignment="1"/>
    <xf numFmtId="0" fontId="3" fillId="5" borderId="0" xfId="0" applyFont="1" applyFill="1" applyAlignment="1">
      <alignment horizontal="center" vertical="center" wrapText="1"/>
    </xf>
    <xf numFmtId="0" fontId="3" fillId="5" borderId="0" xfId="0" applyFont="1" applyFill="1" applyBorder="1" applyAlignment="1">
      <alignment horizontal="center" vertical="center"/>
    </xf>
    <xf numFmtId="0" fontId="50" fillId="0" borderId="14" xfId="41" applyFont="1" applyBorder="1" applyAlignment="1">
      <alignment horizontal="center" vertical="center" wrapText="1"/>
    </xf>
    <xf numFmtId="0" fontId="0" fillId="0" borderId="0" xfId="0" applyAlignment="1">
      <alignment horizontal="center"/>
    </xf>
    <xf numFmtId="0" fontId="4" fillId="0" borderId="0" xfId="0" applyFont="1"/>
    <xf numFmtId="0" fontId="16" fillId="6" borderId="14" xfId="41" applyFont="1" applyFill="1" applyBorder="1" applyAlignment="1">
      <alignment horizontal="center" vertical="center" wrapText="1"/>
    </xf>
    <xf numFmtId="0" fontId="17" fillId="8" borderId="14" xfId="41" applyFont="1" applyFill="1" applyBorder="1" applyAlignment="1">
      <alignment horizontal="center" vertical="center" wrapText="1"/>
    </xf>
    <xf numFmtId="0" fontId="2" fillId="8" borderId="14" xfId="0" applyFont="1" applyFill="1" applyBorder="1" applyAlignment="1">
      <alignment horizontal="center"/>
    </xf>
    <xf numFmtId="0" fontId="14" fillId="5" borderId="0" xfId="0" applyFont="1" applyFill="1" applyBorder="1" applyAlignment="1">
      <alignment vertical="center"/>
    </xf>
    <xf numFmtId="0" fontId="8" fillId="0" borderId="22" xfId="0" applyNumberFormat="1" applyFont="1" applyFill="1" applyBorder="1" applyAlignment="1">
      <alignment horizontal="center" vertical="center" wrapText="1"/>
    </xf>
    <xf numFmtId="0" fontId="0" fillId="5" borderId="0" xfId="0" applyFill="1"/>
    <xf numFmtId="0" fontId="2" fillId="5" borderId="0" xfId="0" applyFont="1" applyFill="1"/>
    <xf numFmtId="0" fontId="0" fillId="5" borderId="0" xfId="0" applyFill="1" applyAlignment="1">
      <alignment horizontal="center"/>
    </xf>
    <xf numFmtId="0" fontId="13" fillId="5" borderId="0" xfId="0" applyFont="1" applyFill="1" applyBorder="1" applyAlignment="1">
      <alignment horizontal="left" vertical="center"/>
    </xf>
    <xf numFmtId="0" fontId="50" fillId="5" borderId="0" xfId="41" applyFont="1" applyFill="1" applyBorder="1" applyAlignment="1">
      <alignment horizontal="center" vertical="center" wrapText="1"/>
    </xf>
    <xf numFmtId="0" fontId="12" fillId="5" borderId="0" xfId="0" applyFont="1" applyFill="1"/>
    <xf numFmtId="0" fontId="51" fillId="5" borderId="0" xfId="0" applyFont="1" applyFill="1"/>
    <xf numFmtId="0" fontId="0" fillId="0" borderId="0" xfId="0" applyBorder="1"/>
    <xf numFmtId="0" fontId="52" fillId="5" borderId="0" xfId="0" applyFont="1" applyFill="1" applyBorder="1" applyAlignment="1">
      <alignment horizontal="center" vertical="center" textRotation="90" wrapText="1"/>
    </xf>
    <xf numFmtId="0" fontId="0" fillId="5" borderId="0" xfId="0" applyFont="1" applyFill="1" applyBorder="1" applyAlignment="1" applyProtection="1">
      <alignment vertical="center" wrapText="1"/>
    </xf>
    <xf numFmtId="0" fontId="2" fillId="5" borderId="0" xfId="0" applyFont="1" applyFill="1" applyBorder="1" applyAlignment="1">
      <alignment horizontal="center"/>
    </xf>
    <xf numFmtId="168" fontId="53" fillId="5" borderId="0" xfId="17" applyNumberFormat="1" applyFont="1" applyFill="1" applyBorder="1" applyAlignment="1">
      <alignment horizontal="center" vertical="center" wrapText="1"/>
    </xf>
    <xf numFmtId="168" fontId="49" fillId="0" borderId="0" xfId="17" applyNumberFormat="1" applyFont="1" applyAlignment="1">
      <alignment vertical="center"/>
    </xf>
    <xf numFmtId="168" fontId="49" fillId="5" borderId="0" xfId="17" applyNumberFormat="1" applyFont="1" applyFill="1" applyAlignment="1">
      <alignment vertical="center"/>
    </xf>
    <xf numFmtId="168" fontId="49" fillId="5" borderId="0" xfId="17" applyNumberFormat="1" applyFont="1" applyFill="1" applyBorder="1" applyAlignment="1">
      <alignment vertical="center"/>
    </xf>
    <xf numFmtId="1" fontId="54" fillId="5" borderId="0" xfId="10" applyNumberFormat="1" applyFont="1" applyFill="1" applyBorder="1" applyAlignment="1" applyProtection="1">
      <alignment horizontal="center" vertical="center" readingOrder="1"/>
    </xf>
    <xf numFmtId="168" fontId="55" fillId="12" borderId="14" xfId="10" applyNumberFormat="1" applyFont="1" applyFill="1" applyBorder="1" applyAlignment="1">
      <alignment horizontal="right" vertical="center"/>
    </xf>
    <xf numFmtId="168" fontId="56" fillId="12" borderId="16" xfId="10" applyNumberFormat="1" applyFont="1" applyFill="1" applyBorder="1" applyAlignment="1">
      <alignment horizontal="right" vertical="center"/>
    </xf>
    <xf numFmtId="168" fontId="56" fillId="12" borderId="14" xfId="10" applyNumberFormat="1" applyFont="1" applyFill="1" applyBorder="1" applyAlignment="1">
      <alignment horizontal="right" vertical="center"/>
    </xf>
    <xf numFmtId="168" fontId="56" fillId="12" borderId="27" xfId="10" applyNumberFormat="1" applyFont="1" applyFill="1" applyBorder="1" applyAlignment="1">
      <alignment horizontal="right" vertical="center"/>
    </xf>
    <xf numFmtId="168" fontId="57" fillId="12" borderId="16" xfId="10" applyNumberFormat="1" applyFont="1" applyFill="1" applyBorder="1" applyAlignment="1">
      <alignment horizontal="right" vertical="center"/>
    </xf>
    <xf numFmtId="168" fontId="57" fillId="12" borderId="14" xfId="10" applyNumberFormat="1" applyFont="1" applyFill="1" applyBorder="1" applyAlignment="1">
      <alignment horizontal="right" vertical="center"/>
    </xf>
    <xf numFmtId="168" fontId="57" fillId="12" borderId="27" xfId="10" applyNumberFormat="1" applyFont="1" applyFill="1" applyBorder="1" applyAlignment="1">
      <alignment horizontal="right" vertical="center"/>
    </xf>
    <xf numFmtId="168" fontId="55" fillId="12" borderId="29" xfId="10" applyNumberFormat="1" applyFont="1" applyFill="1" applyBorder="1" applyAlignment="1">
      <alignment horizontal="right" vertical="center"/>
    </xf>
    <xf numFmtId="168" fontId="54" fillId="14" borderId="4" xfId="10" applyNumberFormat="1" applyFont="1" applyFill="1" applyBorder="1" applyAlignment="1">
      <alignment vertical="center"/>
    </xf>
    <xf numFmtId="1" fontId="59" fillId="5" borderId="0" xfId="17" applyNumberFormat="1" applyFont="1" applyFill="1" applyBorder="1" applyAlignment="1">
      <alignment horizontal="center" vertical="center" readingOrder="1"/>
    </xf>
    <xf numFmtId="1" fontId="59" fillId="5" borderId="0" xfId="17" applyNumberFormat="1" applyFont="1" applyFill="1" applyBorder="1" applyAlignment="1">
      <alignment horizontal="center" vertical="center" wrapText="1"/>
    </xf>
    <xf numFmtId="168" fontId="59" fillId="5" borderId="0" xfId="17" applyNumberFormat="1" applyFont="1" applyFill="1" applyBorder="1" applyAlignment="1">
      <alignment horizontal="center" vertical="center"/>
    </xf>
    <xf numFmtId="0" fontId="15" fillId="15" borderId="0" xfId="0" applyFont="1" applyFill="1" applyBorder="1" applyAlignment="1">
      <alignment vertical="center" wrapText="1"/>
    </xf>
    <xf numFmtId="0" fontId="60" fillId="16" borderId="0" xfId="0" applyFont="1" applyFill="1" applyBorder="1" applyAlignment="1">
      <alignment vertical="center" wrapText="1"/>
    </xf>
    <xf numFmtId="0" fontId="15" fillId="17" borderId="0" xfId="0" applyFont="1" applyFill="1" applyBorder="1" applyAlignment="1">
      <alignment vertical="center" wrapText="1"/>
    </xf>
    <xf numFmtId="0" fontId="15" fillId="18" borderId="0" xfId="0" applyFont="1" applyFill="1" applyBorder="1" applyAlignment="1">
      <alignment vertical="center" wrapText="1"/>
    </xf>
    <xf numFmtId="0" fontId="61" fillId="0" borderId="0" xfId="0" applyFont="1" applyAlignment="1">
      <alignment vertical="center"/>
    </xf>
    <xf numFmtId="0" fontId="61" fillId="19" borderId="0" xfId="0" applyFont="1" applyFill="1" applyBorder="1" applyAlignment="1">
      <alignment vertical="center"/>
    </xf>
    <xf numFmtId="0" fontId="62" fillId="0" borderId="0" xfId="0" applyFont="1" applyAlignment="1">
      <alignment vertical="center"/>
    </xf>
    <xf numFmtId="0" fontId="61" fillId="0" borderId="0" xfId="0" applyFont="1" applyFill="1" applyBorder="1" applyAlignment="1">
      <alignment vertical="center"/>
    </xf>
    <xf numFmtId="0" fontId="63" fillId="20" borderId="21" xfId="41" applyFont="1" applyFill="1" applyBorder="1" applyAlignment="1">
      <alignment horizontal="center" vertical="center" textRotation="90" wrapText="1"/>
    </xf>
    <xf numFmtId="0" fontId="63" fillId="15" borderId="21" xfId="41" applyFont="1" applyFill="1" applyBorder="1" applyAlignment="1">
      <alignment horizontal="center" vertical="center" textRotation="90" wrapText="1"/>
    </xf>
    <xf numFmtId="0" fontId="63" fillId="21" borderId="21" xfId="41" applyFont="1" applyFill="1" applyBorder="1" applyAlignment="1">
      <alignment horizontal="center" vertical="center" textRotation="90" wrapText="1"/>
    </xf>
    <xf numFmtId="0" fontId="63" fillId="18" borderId="21" xfId="41" applyFont="1" applyFill="1" applyBorder="1" applyAlignment="1">
      <alignment horizontal="center" vertical="center" textRotation="90" wrapText="1"/>
    </xf>
    <xf numFmtId="0" fontId="64" fillId="11" borderId="0" xfId="0" applyFont="1" applyFill="1" applyBorder="1" applyAlignment="1">
      <alignment vertical="center" wrapText="1"/>
    </xf>
    <xf numFmtId="0" fontId="61" fillId="0" borderId="0" xfId="0" applyFont="1" applyBorder="1" applyAlignment="1">
      <alignment vertical="center"/>
    </xf>
    <xf numFmtId="0" fontId="65" fillId="22" borderId="0" xfId="0" applyFont="1" applyFill="1" applyBorder="1" applyAlignment="1">
      <alignment vertical="center" wrapText="1"/>
    </xf>
    <xf numFmtId="0" fontId="66" fillId="22" borderId="0" xfId="0" applyFont="1" applyFill="1" applyBorder="1" applyAlignment="1">
      <alignment vertical="center"/>
    </xf>
    <xf numFmtId="0" fontId="64" fillId="0" borderId="0" xfId="0" applyFont="1" applyFill="1" applyBorder="1" applyAlignment="1">
      <alignment vertical="center" wrapText="1"/>
    </xf>
    <xf numFmtId="49" fontId="61" fillId="0" borderId="0" xfId="0" applyNumberFormat="1" applyFont="1" applyBorder="1" applyAlignment="1">
      <alignment horizontal="center" vertical="center"/>
    </xf>
    <xf numFmtId="168" fontId="63" fillId="0" borderId="14" xfId="7" applyNumberFormat="1" applyFont="1" applyBorder="1" applyAlignment="1">
      <alignment horizontal="center" vertical="center"/>
    </xf>
    <xf numFmtId="168" fontId="63" fillId="0" borderId="0" xfId="7" applyNumberFormat="1" applyFont="1" applyBorder="1" applyAlignment="1">
      <alignment horizontal="center" vertical="center"/>
    </xf>
    <xf numFmtId="0" fontId="63" fillId="23" borderId="14" xfId="0" applyFont="1" applyFill="1" applyBorder="1" applyAlignment="1">
      <alignment vertical="center" wrapText="1"/>
    </xf>
    <xf numFmtId="0" fontId="61" fillId="0" borderId="0" xfId="0" applyFont="1" applyAlignment="1"/>
    <xf numFmtId="0" fontId="61" fillId="19" borderId="0" xfId="0" applyFont="1" applyFill="1" applyBorder="1" applyAlignment="1"/>
    <xf numFmtId="0" fontId="61" fillId="0" borderId="0" xfId="0" applyFont="1" applyBorder="1" applyAlignment="1"/>
    <xf numFmtId="0" fontId="67" fillId="0" borderId="0" xfId="0" applyFont="1" applyFill="1" applyBorder="1" applyAlignment="1">
      <alignment vertical="center"/>
    </xf>
    <xf numFmtId="0" fontId="61" fillId="0" borderId="0" xfId="0" applyFont="1" applyFill="1" applyBorder="1" applyAlignment="1"/>
    <xf numFmtId="0" fontId="49" fillId="0" borderId="0" xfId="0" applyFont="1" applyBorder="1" applyAlignment="1">
      <alignment vertical="center"/>
    </xf>
    <xf numFmtId="0" fontId="61" fillId="0" borderId="0" xfId="0" applyFont="1" applyBorder="1" applyAlignment="1">
      <alignment horizontal="center" vertical="center"/>
    </xf>
    <xf numFmtId="0" fontId="63" fillId="0" borderId="0" xfId="0" applyFont="1" applyBorder="1" applyAlignment="1">
      <alignment horizontal="center" vertical="center"/>
    </xf>
    <xf numFmtId="0" fontId="49" fillId="0" borderId="0" xfId="0" applyFont="1" applyAlignment="1">
      <alignment horizontal="left" vertical="center"/>
    </xf>
    <xf numFmtId="0" fontId="49" fillId="19" borderId="0" xfId="0" applyFont="1" applyFill="1" applyBorder="1" applyAlignment="1">
      <alignment horizontal="left" vertical="center"/>
    </xf>
    <xf numFmtId="0" fontId="49" fillId="0" borderId="0" xfId="0" applyFont="1" applyBorder="1" applyAlignment="1">
      <alignment horizontal="left" vertical="center"/>
    </xf>
    <xf numFmtId="0" fontId="68" fillId="0" borderId="0" xfId="0" applyFont="1"/>
    <xf numFmtId="0" fontId="69" fillId="5" borderId="0" xfId="0" applyFont="1" applyFill="1" applyBorder="1" applyAlignment="1">
      <alignment vertical="center" wrapText="1"/>
    </xf>
    <xf numFmtId="0" fontId="49" fillId="0" borderId="0" xfId="0" applyFont="1" applyAlignment="1">
      <alignment horizontal="center" vertical="center"/>
    </xf>
    <xf numFmtId="0" fontId="49" fillId="0" borderId="0" xfId="0" applyFont="1" applyFill="1" applyBorder="1" applyAlignment="1">
      <alignment horizontal="left" vertical="center"/>
    </xf>
    <xf numFmtId="0" fontId="70" fillId="0" borderId="0" xfId="0" applyFont="1" applyFill="1" applyBorder="1" applyAlignment="1">
      <alignment vertical="center" wrapText="1"/>
    </xf>
    <xf numFmtId="0" fontId="71" fillId="5" borderId="0" xfId="0" applyFont="1" applyFill="1" applyBorder="1" applyAlignment="1">
      <alignment horizontal="left" vertical="center" wrapText="1"/>
    </xf>
    <xf numFmtId="0" fontId="49" fillId="6" borderId="0" xfId="0" applyFont="1" applyFill="1" applyBorder="1" applyAlignment="1">
      <alignment vertical="center" wrapText="1"/>
    </xf>
    <xf numFmtId="0" fontId="43" fillId="22" borderId="19" xfId="0" applyFont="1" applyFill="1" applyBorder="1" applyAlignment="1">
      <alignment horizontal="center" vertical="center" wrapText="1"/>
    </xf>
    <xf numFmtId="0" fontId="43" fillId="22" borderId="35" xfId="0" applyFont="1" applyFill="1" applyBorder="1" applyAlignment="1">
      <alignment horizontal="center" vertical="center" wrapText="1"/>
    </xf>
    <xf numFmtId="0" fontId="72" fillId="22" borderId="15" xfId="0" applyFont="1" applyFill="1" applyBorder="1" applyAlignment="1">
      <alignment horizontal="center" vertical="center" wrapText="1"/>
    </xf>
    <xf numFmtId="0" fontId="72" fillId="22" borderId="19" xfId="0" applyFont="1" applyFill="1" applyBorder="1" applyAlignment="1">
      <alignment horizontal="center" vertical="center" wrapText="1"/>
    </xf>
    <xf numFmtId="0" fontId="72" fillId="22" borderId="28" xfId="0" applyFont="1" applyFill="1" applyBorder="1" applyAlignment="1">
      <alignment horizontal="center" vertical="center" wrapText="1"/>
    </xf>
    <xf numFmtId="0" fontId="49" fillId="24" borderId="0" xfId="0" applyFont="1" applyFill="1" applyBorder="1" applyAlignment="1">
      <alignment vertical="center"/>
    </xf>
    <xf numFmtId="0" fontId="73" fillId="24" borderId="36" xfId="0" applyFont="1" applyFill="1" applyBorder="1" applyAlignment="1">
      <alignment vertical="center" wrapText="1"/>
    </xf>
    <xf numFmtId="0" fontId="73" fillId="24" borderId="0" xfId="0" applyFont="1" applyFill="1" applyBorder="1" applyAlignment="1">
      <alignment vertical="center" wrapText="1"/>
    </xf>
    <xf numFmtId="0" fontId="43" fillId="22" borderId="37" xfId="0" applyFont="1" applyFill="1" applyBorder="1" applyAlignment="1">
      <alignment horizontal="center" vertical="center" wrapText="1"/>
    </xf>
    <xf numFmtId="0" fontId="43" fillId="22" borderId="25" xfId="0" applyFont="1" applyFill="1" applyBorder="1" applyAlignment="1">
      <alignment horizontal="center" vertical="center" wrapText="1"/>
    </xf>
    <xf numFmtId="0" fontId="43" fillId="22" borderId="38" xfId="0" applyFont="1" applyFill="1" applyBorder="1" applyAlignment="1">
      <alignment horizontal="center" vertical="center" wrapText="1"/>
    </xf>
    <xf numFmtId="0" fontId="73" fillId="24" borderId="8" xfId="0" applyFont="1" applyFill="1" applyBorder="1" applyAlignment="1">
      <alignment vertical="center" wrapText="1"/>
    </xf>
    <xf numFmtId="0" fontId="74" fillId="24" borderId="8" xfId="0" applyFont="1" applyFill="1" applyBorder="1" applyAlignment="1">
      <alignment horizontal="center" vertical="center" wrapText="1"/>
    </xf>
    <xf numFmtId="0" fontId="75" fillId="24" borderId="8" xfId="0" applyFont="1" applyFill="1" applyBorder="1" applyAlignment="1">
      <alignment horizontal="center" vertical="center" wrapText="1"/>
    </xf>
    <xf numFmtId="0" fontId="43" fillId="22" borderId="40" xfId="0" applyFont="1" applyFill="1" applyBorder="1" applyAlignment="1">
      <alignment horizontal="center" vertical="center" wrapText="1"/>
    </xf>
    <xf numFmtId="0" fontId="43" fillId="22" borderId="22" xfId="0" applyFont="1" applyFill="1" applyBorder="1" applyAlignment="1">
      <alignment horizontal="center" vertical="center" wrapText="1"/>
    </xf>
    <xf numFmtId="0" fontId="43" fillId="22" borderId="21" xfId="0" applyFont="1" applyFill="1" applyBorder="1" applyAlignment="1">
      <alignment horizontal="center" vertical="center" wrapText="1"/>
    </xf>
    <xf numFmtId="0" fontId="43" fillId="22" borderId="30" xfId="0" applyFont="1" applyFill="1" applyBorder="1" applyAlignment="1">
      <alignment horizontal="center" vertical="center" wrapText="1"/>
    </xf>
    <xf numFmtId="0" fontId="72" fillId="22" borderId="41" xfId="0" applyFont="1" applyFill="1" applyBorder="1" applyAlignment="1">
      <alignment horizontal="center" vertical="center" wrapText="1"/>
    </xf>
    <xf numFmtId="0" fontId="72" fillId="22" borderId="21" xfId="0" applyFont="1" applyFill="1" applyBorder="1" applyAlignment="1">
      <alignment horizontal="center" vertical="center" wrapText="1"/>
    </xf>
    <xf numFmtId="0" fontId="72" fillId="22" borderId="42" xfId="0" applyFont="1" applyFill="1" applyBorder="1" applyAlignment="1">
      <alignment horizontal="center" vertical="center" wrapText="1"/>
    </xf>
    <xf numFmtId="0" fontId="73" fillId="24" borderId="43" xfId="0" applyFont="1" applyFill="1" applyBorder="1" applyAlignment="1">
      <alignment horizontal="center" vertical="center" wrapText="1"/>
    </xf>
    <xf numFmtId="0" fontId="73" fillId="24" borderId="44" xfId="0" applyFont="1" applyFill="1" applyBorder="1" applyAlignment="1">
      <alignment horizontal="center" vertical="center" wrapText="1"/>
    </xf>
    <xf numFmtId="0" fontId="73" fillId="24" borderId="9" xfId="0" applyFont="1" applyFill="1" applyBorder="1" applyAlignment="1">
      <alignment vertical="center" wrapText="1"/>
    </xf>
    <xf numFmtId="0" fontId="43" fillId="22" borderId="45" xfId="0" applyFont="1" applyFill="1" applyBorder="1" applyAlignment="1">
      <alignment horizontal="center" vertical="center" wrapText="1"/>
    </xf>
    <xf numFmtId="0" fontId="43" fillId="22" borderId="46" xfId="0" applyFont="1" applyFill="1" applyBorder="1" applyAlignment="1">
      <alignment horizontal="center" vertical="center" wrapText="1"/>
    </xf>
    <xf numFmtId="0" fontId="73" fillId="24" borderId="18" xfId="0" applyFont="1" applyFill="1" applyBorder="1" applyAlignment="1">
      <alignment vertical="center" wrapText="1"/>
    </xf>
    <xf numFmtId="0" fontId="73" fillId="24" borderId="46" xfId="0" applyFont="1" applyFill="1" applyBorder="1" applyAlignment="1">
      <alignment vertical="center" wrapText="1"/>
    </xf>
    <xf numFmtId="0" fontId="74" fillId="24" borderId="46" xfId="0" applyFont="1" applyFill="1" applyBorder="1" applyAlignment="1">
      <alignment horizontal="center" vertical="center" wrapText="1"/>
    </xf>
    <xf numFmtId="0" fontId="75" fillId="24" borderId="46" xfId="0" applyFont="1" applyFill="1" applyBorder="1" applyAlignment="1">
      <alignment horizontal="center" vertical="center" wrapText="1"/>
    </xf>
    <xf numFmtId="0" fontId="76" fillId="25" borderId="22" xfId="0" applyFont="1" applyFill="1" applyBorder="1" applyAlignment="1">
      <alignment horizontal="center" vertical="center" wrapText="1"/>
    </xf>
    <xf numFmtId="0" fontId="76" fillId="25" borderId="21" xfId="0" applyFont="1" applyFill="1" applyBorder="1" applyAlignment="1">
      <alignment horizontal="center" vertical="center" wrapText="1"/>
    </xf>
    <xf numFmtId="0" fontId="76" fillId="25" borderId="12" xfId="0" applyFont="1" applyFill="1" applyBorder="1" applyAlignment="1">
      <alignment horizontal="center" vertical="center" wrapText="1"/>
    </xf>
    <xf numFmtId="0" fontId="76" fillId="25" borderId="13" xfId="0" applyFont="1" applyFill="1" applyBorder="1" applyAlignment="1">
      <alignment horizontal="center" vertical="center" wrapText="1"/>
    </xf>
    <xf numFmtId="0" fontId="77" fillId="0" borderId="16" xfId="0" applyFont="1" applyFill="1" applyBorder="1" applyAlignment="1">
      <alignment horizontal="center" vertical="center"/>
    </xf>
    <xf numFmtId="0" fontId="77" fillId="0" borderId="14" xfId="0" applyFont="1" applyFill="1" applyBorder="1" applyAlignment="1">
      <alignment horizontal="center" vertical="center"/>
    </xf>
    <xf numFmtId="0" fontId="77" fillId="0" borderId="27" xfId="0" applyFont="1" applyFill="1" applyBorder="1" applyAlignment="1">
      <alignment horizontal="center" vertical="center"/>
    </xf>
    <xf numFmtId="0" fontId="78" fillId="6" borderId="47" xfId="0" applyFont="1" applyFill="1" applyBorder="1" applyAlignment="1">
      <alignment horizontal="center" vertical="center"/>
    </xf>
    <xf numFmtId="0" fontId="73" fillId="6" borderId="28" xfId="0" applyFont="1" applyFill="1" applyBorder="1" applyAlignment="1">
      <alignment horizontal="center" vertical="center"/>
    </xf>
    <xf numFmtId="0" fontId="73" fillId="6" borderId="0" xfId="0" applyFont="1" applyFill="1" applyBorder="1" applyAlignment="1">
      <alignment horizontal="center" vertical="center"/>
    </xf>
    <xf numFmtId="0" fontId="73" fillId="6" borderId="48" xfId="0" applyFont="1" applyFill="1" applyBorder="1" applyAlignment="1">
      <alignment horizontal="center" vertical="center"/>
    </xf>
    <xf numFmtId="0" fontId="73" fillId="6" borderId="47" xfId="0" applyFont="1" applyFill="1" applyBorder="1" applyAlignment="1">
      <alignment horizontal="center" vertical="center"/>
    </xf>
    <xf numFmtId="0" fontId="73" fillId="6" borderId="19" xfId="0" applyFont="1" applyFill="1" applyBorder="1" applyAlignment="1">
      <alignment horizontal="center" vertical="center"/>
    </xf>
    <xf numFmtId="0" fontId="74" fillId="6" borderId="50" xfId="0" applyFont="1" applyFill="1" applyBorder="1" applyAlignment="1">
      <alignment horizontal="center" vertical="center"/>
    </xf>
    <xf numFmtId="0" fontId="75" fillId="6" borderId="28" xfId="0" applyFont="1" applyFill="1" applyBorder="1" applyAlignment="1">
      <alignment horizontal="center" vertical="center"/>
    </xf>
    <xf numFmtId="0" fontId="49" fillId="0" borderId="48" xfId="0" applyFont="1" applyBorder="1" applyAlignment="1">
      <alignment horizontal="center" vertical="center"/>
    </xf>
    <xf numFmtId="0" fontId="79" fillId="26" borderId="29" xfId="0" applyFont="1" applyFill="1" applyBorder="1" applyAlignment="1">
      <alignment horizontal="center" vertical="center" wrapText="1"/>
    </xf>
    <xf numFmtId="0" fontId="80" fillId="26" borderId="14" xfId="0" applyFont="1" applyFill="1" applyBorder="1" applyAlignment="1">
      <alignment vertical="center" wrapText="1"/>
    </xf>
    <xf numFmtId="0" fontId="49" fillId="0" borderId="8" xfId="0" applyFont="1" applyBorder="1" applyAlignment="1">
      <alignment horizontal="left" vertical="center"/>
    </xf>
    <xf numFmtId="0" fontId="78" fillId="6" borderId="51" xfId="0" applyFont="1" applyFill="1" applyBorder="1" applyAlignment="1">
      <alignment horizontal="center" vertical="center"/>
    </xf>
    <xf numFmtId="0" fontId="73" fillId="6" borderId="27" xfId="0" applyFont="1" applyFill="1" applyBorder="1" applyAlignment="1">
      <alignment horizontal="center" vertical="center"/>
    </xf>
    <xf numFmtId="0" fontId="73" fillId="6" borderId="52" xfId="0" applyFont="1" applyFill="1" applyBorder="1" applyAlignment="1">
      <alignment horizontal="center" vertical="center"/>
    </xf>
    <xf numFmtId="0" fontId="73" fillId="6" borderId="51" xfId="0" applyFont="1" applyFill="1" applyBorder="1" applyAlignment="1">
      <alignment horizontal="center" vertical="center"/>
    </xf>
    <xf numFmtId="0" fontId="73" fillId="6" borderId="14" xfId="0" applyFont="1" applyFill="1" applyBorder="1" applyAlignment="1">
      <alignment horizontal="center" vertical="center"/>
    </xf>
    <xf numFmtId="0" fontId="74" fillId="6" borderId="31" xfId="0" applyFont="1" applyFill="1" applyBorder="1" applyAlignment="1">
      <alignment horizontal="center" vertical="center"/>
    </xf>
    <xf numFmtId="0" fontId="75" fillId="6" borderId="27" xfId="0" applyFont="1" applyFill="1" applyBorder="1" applyAlignment="1">
      <alignment horizontal="center" vertical="center"/>
    </xf>
    <xf numFmtId="0" fontId="49" fillId="0" borderId="52" xfId="0" applyFont="1" applyBorder="1" applyAlignment="1">
      <alignment horizontal="center" vertical="center"/>
    </xf>
    <xf numFmtId="0" fontId="49" fillId="0" borderId="9" xfId="0" applyFont="1" applyBorder="1" applyAlignment="1">
      <alignment horizontal="left" vertical="center"/>
    </xf>
    <xf numFmtId="0" fontId="49" fillId="0" borderId="10" xfId="0" applyFont="1" applyBorder="1" applyAlignment="1">
      <alignment horizontal="left" vertical="center"/>
    </xf>
    <xf numFmtId="0" fontId="71" fillId="26" borderId="14" xfId="0" applyFont="1" applyFill="1" applyBorder="1" applyAlignment="1">
      <alignment vertical="center" wrapText="1"/>
    </xf>
    <xf numFmtId="0" fontId="49" fillId="0" borderId="53" xfId="0" applyFont="1" applyBorder="1" applyAlignment="1">
      <alignment horizontal="center" vertical="center"/>
    </xf>
    <xf numFmtId="0" fontId="79" fillId="26" borderId="32" xfId="0" applyFont="1" applyFill="1" applyBorder="1" applyAlignment="1">
      <alignment horizontal="center" vertical="center" wrapText="1"/>
    </xf>
    <xf numFmtId="0" fontId="80" fillId="26" borderId="33" xfId="0" applyFont="1" applyFill="1" applyBorder="1" applyAlignment="1">
      <alignment vertical="center" wrapText="1"/>
    </xf>
    <xf numFmtId="0" fontId="71" fillId="26" borderId="33" xfId="0" applyFont="1" applyFill="1" applyBorder="1" applyAlignment="1">
      <alignment vertical="center" wrapText="1"/>
    </xf>
    <xf numFmtId="0" fontId="82" fillId="0" borderId="21" xfId="0" applyFont="1" applyFill="1" applyBorder="1" applyAlignment="1">
      <alignment horizontal="center" vertical="center"/>
    </xf>
    <xf numFmtId="0" fontId="82" fillId="0" borderId="30" xfId="0" applyFont="1" applyFill="1" applyBorder="1" applyAlignment="1">
      <alignment horizontal="center" vertical="center"/>
    </xf>
    <xf numFmtId="0" fontId="82" fillId="0" borderId="41" xfId="0" applyFont="1" applyFill="1" applyBorder="1" applyAlignment="1">
      <alignment horizontal="center" vertical="center"/>
    </xf>
    <xf numFmtId="0" fontId="82" fillId="0" borderId="42" xfId="0" applyFont="1" applyFill="1" applyBorder="1" applyAlignment="1">
      <alignment horizontal="center" vertical="center"/>
    </xf>
    <xf numFmtId="0" fontId="79" fillId="26" borderId="14" xfId="0" applyFont="1" applyFill="1" applyBorder="1" applyAlignment="1">
      <alignment horizontal="center" vertical="center" wrapText="1"/>
    </xf>
    <xf numFmtId="0" fontId="77" fillId="0" borderId="54" xfId="0" applyFont="1" applyFill="1" applyBorder="1" applyAlignment="1">
      <alignment horizontal="center" vertical="center"/>
    </xf>
    <xf numFmtId="0" fontId="77" fillId="0" borderId="33" xfId="0" applyFont="1" applyFill="1" applyBorder="1" applyAlignment="1">
      <alignment horizontal="center" vertical="center"/>
    </xf>
    <xf numFmtId="0" fontId="77" fillId="0" borderId="26" xfId="0" applyFont="1" applyFill="1" applyBorder="1" applyAlignment="1">
      <alignment horizontal="center" vertical="center"/>
    </xf>
    <xf numFmtId="0" fontId="78" fillId="6" borderId="55" xfId="0" applyFont="1" applyFill="1" applyBorder="1" applyAlignment="1">
      <alignment horizontal="center" vertical="center"/>
    </xf>
    <xf numFmtId="0" fontId="73" fillId="6" borderId="26" xfId="0" applyFont="1" applyFill="1" applyBorder="1" applyAlignment="1">
      <alignment horizontal="center" vertical="center"/>
    </xf>
    <xf numFmtId="0" fontId="73" fillId="6" borderId="53" xfId="0" applyFont="1" applyFill="1" applyBorder="1" applyAlignment="1">
      <alignment horizontal="center" vertical="center"/>
    </xf>
    <xf numFmtId="0" fontId="73" fillId="6" borderId="55" xfId="0" applyFont="1" applyFill="1" applyBorder="1" applyAlignment="1">
      <alignment horizontal="center" vertical="center"/>
    </xf>
    <xf numFmtId="0" fontId="73" fillId="6" borderId="33" xfId="0" applyFont="1" applyFill="1" applyBorder="1" applyAlignment="1">
      <alignment horizontal="center" vertical="center"/>
    </xf>
    <xf numFmtId="0" fontId="74" fillId="6" borderId="56" xfId="0" applyFont="1" applyFill="1" applyBorder="1" applyAlignment="1">
      <alignment horizontal="center" vertical="center"/>
    </xf>
    <xf numFmtId="0" fontId="75" fillId="6" borderId="26" xfId="0" applyFont="1" applyFill="1" applyBorder="1" applyAlignment="1">
      <alignment horizontal="center" vertical="center"/>
    </xf>
    <xf numFmtId="0" fontId="49" fillId="0" borderId="0" xfId="0" applyFont="1" applyAlignment="1">
      <alignment vertical="center"/>
    </xf>
    <xf numFmtId="0" fontId="49" fillId="19" borderId="0" xfId="0" applyFont="1" applyFill="1" applyBorder="1" applyAlignment="1">
      <alignment vertical="center"/>
    </xf>
    <xf numFmtId="0" fontId="83" fillId="0" borderId="0" xfId="0" applyFont="1" applyFill="1" applyBorder="1" applyAlignment="1">
      <alignment vertical="center"/>
    </xf>
    <xf numFmtId="0" fontId="78" fillId="6" borderId="0" xfId="0" applyFont="1" applyFill="1" applyBorder="1" applyAlignment="1">
      <alignment horizontal="center" vertical="center"/>
    </xf>
    <xf numFmtId="0" fontId="84" fillId="19" borderId="0" xfId="0" applyFont="1" applyFill="1" applyBorder="1" applyAlignment="1">
      <alignment vertical="center"/>
    </xf>
    <xf numFmtId="0" fontId="49" fillId="0" borderId="0" xfId="0" applyFont="1" applyBorder="1" applyAlignment="1">
      <alignment horizontal="center" vertical="center"/>
    </xf>
    <xf numFmtId="0" fontId="85" fillId="12" borderId="0" xfId="0" applyFont="1" applyFill="1" applyBorder="1" applyAlignment="1">
      <alignment vertical="center" wrapText="1"/>
    </xf>
    <xf numFmtId="0" fontId="49" fillId="0" borderId="0" xfId="0" applyFont="1" applyFill="1" applyBorder="1" applyAlignment="1">
      <alignment horizontal="center" vertical="top" wrapText="1"/>
    </xf>
    <xf numFmtId="0" fontId="86" fillId="0" borderId="0" xfId="0" applyFont="1" applyAlignment="1">
      <alignment vertical="center"/>
    </xf>
    <xf numFmtId="0" fontId="86" fillId="19" borderId="0" xfId="0" applyFont="1" applyFill="1" applyBorder="1" applyAlignment="1">
      <alignment vertical="center"/>
    </xf>
    <xf numFmtId="0" fontId="86" fillId="0" borderId="0" xfId="0" applyFont="1" applyFill="1" applyBorder="1" applyAlignment="1">
      <alignment horizontal="center" vertical="top" wrapText="1"/>
    </xf>
    <xf numFmtId="0" fontId="66" fillId="20" borderId="0" xfId="0" applyFont="1" applyFill="1" applyBorder="1" applyAlignment="1">
      <alignment vertical="center"/>
    </xf>
    <xf numFmtId="0" fontId="49" fillId="19" borderId="57" xfId="0" applyFont="1" applyFill="1" applyBorder="1" applyAlignment="1">
      <alignment vertical="center"/>
    </xf>
    <xf numFmtId="0" fontId="49" fillId="0" borderId="43" xfId="0" applyFont="1" applyBorder="1" applyAlignment="1">
      <alignment vertical="center"/>
    </xf>
    <xf numFmtId="0" fontId="49" fillId="0" borderId="21" xfId="0" applyFont="1" applyBorder="1" applyAlignment="1">
      <alignment horizontal="center" vertical="center"/>
    </xf>
    <xf numFmtId="0" fontId="49" fillId="0" borderId="44" xfId="0" applyFont="1" applyBorder="1" applyAlignment="1">
      <alignment vertical="center"/>
    </xf>
    <xf numFmtId="0" fontId="49" fillId="0" borderId="58" xfId="0" applyFont="1" applyBorder="1" applyAlignment="1">
      <alignment vertical="center"/>
    </xf>
    <xf numFmtId="0" fontId="49" fillId="0" borderId="1" xfId="0" applyFont="1" applyBorder="1" applyAlignment="1">
      <alignment vertical="center"/>
    </xf>
    <xf numFmtId="0" fontId="49" fillId="0" borderId="59" xfId="0" applyFont="1" applyBorder="1" applyAlignment="1">
      <alignment vertical="center"/>
    </xf>
    <xf numFmtId="0" fontId="87" fillId="2" borderId="0" xfId="0" applyFont="1" applyFill="1" applyBorder="1" applyAlignment="1">
      <alignment horizontal="center" vertical="center" wrapText="1"/>
    </xf>
    <xf numFmtId="0" fontId="61" fillId="0" borderId="0" xfId="0" applyFont="1" applyFill="1" applyBorder="1" applyAlignment="1">
      <alignment horizontal="center" vertical="center"/>
    </xf>
    <xf numFmtId="0" fontId="88" fillId="2" borderId="8" xfId="0" applyFont="1" applyFill="1" applyBorder="1" applyAlignment="1">
      <alignment vertical="center" wrapText="1"/>
    </xf>
    <xf numFmtId="0" fontId="89" fillId="6" borderId="0" xfId="0" applyFont="1" applyFill="1" applyBorder="1" applyAlignment="1">
      <alignment vertical="center" wrapText="1"/>
    </xf>
    <xf numFmtId="0" fontId="90" fillId="0" borderId="0" xfId="0" applyFont="1" applyBorder="1" applyAlignment="1">
      <alignment vertical="center"/>
    </xf>
    <xf numFmtId="0" fontId="87" fillId="2" borderId="5" xfId="0" applyFont="1" applyFill="1" applyBorder="1" applyAlignment="1">
      <alignment horizontal="center" vertical="center" wrapText="1"/>
    </xf>
    <xf numFmtId="0" fontId="87" fillId="2" borderId="6" xfId="0" applyFont="1" applyFill="1" applyBorder="1" applyAlignment="1">
      <alignment horizontal="center" vertical="center" wrapText="1"/>
    </xf>
    <xf numFmtId="0" fontId="87" fillId="2" borderId="7" xfId="0" applyFont="1" applyFill="1" applyBorder="1" applyAlignment="1">
      <alignment horizontal="center" vertical="center" wrapText="1"/>
    </xf>
    <xf numFmtId="0" fontId="87" fillId="2" borderId="36" xfId="0" applyFont="1" applyFill="1" applyBorder="1" applyAlignment="1">
      <alignment horizontal="center" vertical="center" wrapText="1"/>
    </xf>
    <xf numFmtId="0" fontId="61" fillId="0" borderId="0" xfId="0" applyFont="1" applyFill="1" applyBorder="1" applyAlignment="1" applyProtection="1">
      <alignment horizontal="left" vertical="center"/>
    </xf>
    <xf numFmtId="0" fontId="49" fillId="0" borderId="48" xfId="0" applyFont="1" applyBorder="1" applyAlignment="1">
      <alignment horizontal="center" vertical="center" wrapText="1"/>
    </xf>
    <xf numFmtId="0" fontId="73" fillId="0" borderId="60" xfId="0" quotePrefix="1" applyFont="1" applyBorder="1" applyAlignment="1">
      <alignment vertical="center"/>
    </xf>
    <xf numFmtId="0" fontId="73" fillId="0" borderId="19" xfId="0" quotePrefix="1" applyFont="1" applyBorder="1" applyAlignment="1">
      <alignment vertical="center"/>
    </xf>
    <xf numFmtId="0" fontId="73" fillId="0" borderId="28" xfId="0" quotePrefix="1" applyFont="1" applyBorder="1" applyAlignment="1">
      <alignment vertical="center"/>
    </xf>
    <xf numFmtId="0" fontId="73" fillId="6" borderId="0" xfId="0" applyFont="1" applyFill="1" applyBorder="1" applyAlignment="1">
      <alignment vertical="center" wrapText="1"/>
    </xf>
    <xf numFmtId="0" fontId="49" fillId="0" borderId="2" xfId="0" applyFont="1" applyBorder="1" applyAlignment="1">
      <alignment horizontal="center" vertical="center"/>
    </xf>
    <xf numFmtId="0" fontId="49" fillId="0" borderId="3" xfId="0" applyFont="1" applyBorder="1" applyAlignment="1">
      <alignment horizontal="center" vertical="center"/>
    </xf>
    <xf numFmtId="0" fontId="49" fillId="0" borderId="4" xfId="0" applyFont="1" applyBorder="1" applyAlignment="1">
      <alignment horizontal="center" vertical="center"/>
    </xf>
    <xf numFmtId="0" fontId="49" fillId="0" borderId="5" xfId="0" applyFont="1" applyBorder="1" applyAlignment="1">
      <alignment horizontal="center" vertical="center"/>
    </xf>
    <xf numFmtId="0" fontId="49" fillId="0" borderId="6" xfId="0" applyFont="1" applyBorder="1" applyAlignment="1">
      <alignment horizontal="center" vertical="center"/>
    </xf>
    <xf numFmtId="0" fontId="49" fillId="0" borderId="7" xfId="0" applyFont="1" applyBorder="1" applyAlignment="1">
      <alignment horizontal="center" vertical="center"/>
    </xf>
    <xf numFmtId="0" fontId="49" fillId="0" borderId="10" xfId="0" applyFont="1" applyBorder="1" applyAlignment="1">
      <alignment horizontal="center" vertical="center"/>
    </xf>
    <xf numFmtId="0" fontId="49" fillId="0" borderId="32" xfId="0" applyFont="1" applyBorder="1" applyAlignment="1">
      <alignment horizontal="center" vertical="center" wrapText="1"/>
    </xf>
    <xf numFmtId="0" fontId="49" fillId="0" borderId="33" xfId="0" applyFont="1" applyBorder="1" applyAlignment="1">
      <alignment horizontal="center" vertical="center" wrapText="1"/>
    </xf>
    <xf numFmtId="0" fontId="49" fillId="0" borderId="26" xfId="0" applyFont="1" applyBorder="1" applyAlignment="1">
      <alignment horizontal="center" vertical="center" wrapText="1"/>
    </xf>
    <xf numFmtId="0" fontId="49" fillId="0" borderId="0" xfId="0" applyFont="1" applyBorder="1" applyAlignment="1">
      <alignment vertical="center" wrapText="1"/>
    </xf>
    <xf numFmtId="0" fontId="91" fillId="0" borderId="0" xfId="0" applyFont="1" applyFill="1" applyBorder="1" applyAlignment="1">
      <alignment vertical="center" textRotation="90" wrapText="1"/>
    </xf>
    <xf numFmtId="0" fontId="61" fillId="0" borderId="0" xfId="0" applyNumberFormat="1" applyFont="1" applyFill="1" applyBorder="1" applyAlignment="1">
      <alignment horizontal="center" vertical="center"/>
    </xf>
    <xf numFmtId="167" fontId="62" fillId="0" borderId="0" xfId="0" applyNumberFormat="1" applyFont="1" applyFill="1" applyBorder="1" applyAlignment="1">
      <alignment vertical="center"/>
    </xf>
    <xf numFmtId="0" fontId="61" fillId="0" borderId="0" xfId="0" applyNumberFormat="1" applyFont="1" applyFill="1" applyBorder="1" applyAlignment="1">
      <alignment vertical="center" wrapText="1"/>
    </xf>
    <xf numFmtId="0" fontId="62" fillId="0" borderId="0" xfId="0" applyFont="1" applyFill="1" applyBorder="1" applyAlignment="1">
      <alignment horizontal="center" vertical="center"/>
    </xf>
    <xf numFmtId="0" fontId="62" fillId="0" borderId="0" xfId="0" applyNumberFormat="1" applyFont="1" applyFill="1" applyBorder="1" applyAlignment="1">
      <alignment horizontal="center" vertical="center"/>
    </xf>
    <xf numFmtId="9" fontId="61" fillId="0" borderId="0" xfId="0" applyNumberFormat="1" applyFont="1" applyFill="1" applyBorder="1" applyAlignment="1">
      <alignment horizontal="center" vertical="center"/>
    </xf>
    <xf numFmtId="0" fontId="62" fillId="0" borderId="0" xfId="0" applyFont="1" applyFill="1" applyBorder="1" applyAlignment="1">
      <alignment vertical="center"/>
    </xf>
    <xf numFmtId="17" fontId="61" fillId="0" borderId="0" xfId="0" applyNumberFormat="1" applyFont="1" applyFill="1" applyBorder="1" applyAlignment="1">
      <alignment horizontal="center" vertical="center"/>
    </xf>
    <xf numFmtId="0" fontId="92" fillId="0" borderId="0" xfId="0" applyFont="1" applyFill="1" applyBorder="1" applyAlignment="1">
      <alignment vertical="center" textRotation="90" wrapText="1"/>
    </xf>
    <xf numFmtId="0" fontId="92" fillId="0" borderId="0" xfId="0" applyFont="1" applyFill="1" applyBorder="1" applyAlignment="1">
      <alignment horizontal="center" vertical="center" textRotation="90" wrapText="1"/>
    </xf>
    <xf numFmtId="0" fontId="92" fillId="0" borderId="0" xfId="0" applyFont="1" applyFill="1" applyBorder="1" applyAlignment="1">
      <alignment horizontal="left" vertical="center" textRotation="90" wrapText="1"/>
    </xf>
    <xf numFmtId="0" fontId="93" fillId="22" borderId="2" xfId="0" applyFont="1" applyFill="1" applyBorder="1" applyAlignment="1">
      <alignment horizontal="center" vertical="center" wrapText="1"/>
    </xf>
    <xf numFmtId="0" fontId="93" fillId="22" borderId="3" xfId="0" applyFont="1" applyFill="1" applyBorder="1" applyAlignment="1">
      <alignment horizontal="center" vertical="center" wrapText="1"/>
    </xf>
    <xf numFmtId="0" fontId="93" fillId="22" borderId="4" xfId="0" applyFont="1" applyFill="1" applyBorder="1" applyAlignment="1">
      <alignment horizontal="center" vertical="center" wrapText="1"/>
    </xf>
    <xf numFmtId="0" fontId="94" fillId="10" borderId="42" xfId="0" applyFont="1" applyFill="1" applyBorder="1" applyAlignment="1">
      <alignment horizontal="center" vertical="center" wrapText="1"/>
    </xf>
    <xf numFmtId="0" fontId="95" fillId="10" borderId="26" xfId="0" applyFont="1" applyFill="1" applyBorder="1" applyAlignment="1">
      <alignment horizontal="center" vertical="center" wrapText="1"/>
    </xf>
    <xf numFmtId="0" fontId="96" fillId="0" borderId="15" xfId="0" applyFont="1" applyBorder="1" applyAlignment="1">
      <alignment horizontal="center" vertical="center"/>
    </xf>
    <xf numFmtId="0" fontId="96" fillId="0" borderId="60" xfId="0" applyFont="1" applyBorder="1" applyAlignment="1">
      <alignment horizontal="center" vertical="center"/>
    </xf>
    <xf numFmtId="0" fontId="96" fillId="0" borderId="15" xfId="0" applyFont="1" applyFill="1" applyBorder="1" applyAlignment="1">
      <alignment horizontal="center" vertical="center"/>
    </xf>
    <xf numFmtId="0" fontId="96" fillId="0" borderId="19" xfId="0" applyFont="1" applyFill="1" applyBorder="1" applyAlignment="1">
      <alignment horizontal="center" vertical="center"/>
    </xf>
    <xf numFmtId="0" fontId="96" fillId="0" borderId="35" xfId="0" applyFont="1" applyFill="1" applyBorder="1" applyAlignment="1">
      <alignment horizontal="center" vertical="center"/>
    </xf>
    <xf numFmtId="0" fontId="96" fillId="0" borderId="16" xfId="0" applyFont="1" applyBorder="1" applyAlignment="1">
      <alignment horizontal="center" vertical="center"/>
    </xf>
    <xf numFmtId="0" fontId="96" fillId="0" borderId="14" xfId="0" applyFont="1" applyBorder="1" applyAlignment="1">
      <alignment horizontal="center" vertical="center"/>
    </xf>
    <xf numFmtId="0" fontId="96" fillId="0" borderId="54" xfId="0" applyFont="1" applyBorder="1" applyAlignment="1">
      <alignment horizontal="center" vertical="center"/>
    </xf>
    <xf numFmtId="0" fontId="96" fillId="0" borderId="33" xfId="0" applyFont="1" applyBorder="1" applyAlignment="1">
      <alignment horizontal="center" vertical="center"/>
    </xf>
    <xf numFmtId="0" fontId="96" fillId="0" borderId="19" xfId="0" applyFont="1" applyBorder="1" applyAlignment="1">
      <alignment horizontal="center" vertical="center"/>
    </xf>
    <xf numFmtId="0" fontId="96" fillId="0" borderId="29" xfId="0" applyFont="1" applyFill="1" applyBorder="1" applyAlignment="1">
      <alignment horizontal="center" vertical="center"/>
    </xf>
    <xf numFmtId="0" fontId="96" fillId="0" borderId="14" xfId="0" applyFont="1" applyFill="1" applyBorder="1" applyAlignment="1">
      <alignment horizontal="center" vertical="center"/>
    </xf>
    <xf numFmtId="0" fontId="96" fillId="0" borderId="27" xfId="0" applyFont="1" applyFill="1" applyBorder="1" applyAlignment="1">
      <alignment horizontal="center" vertical="center"/>
    </xf>
    <xf numFmtId="0" fontId="96" fillId="0" borderId="60" xfId="0" applyFont="1" applyFill="1" applyBorder="1" applyAlignment="1">
      <alignment horizontal="center" vertical="center"/>
    </xf>
    <xf numFmtId="0" fontId="96" fillId="0" borderId="28" xfId="0" applyFont="1" applyFill="1" applyBorder="1" applyAlignment="1">
      <alignment horizontal="center" vertical="center"/>
    </xf>
    <xf numFmtId="0" fontId="96" fillId="0" borderId="29" xfId="0" applyFont="1" applyBorder="1" applyAlignment="1">
      <alignment horizontal="center" vertical="center"/>
    </xf>
    <xf numFmtId="0" fontId="96" fillId="0" borderId="32" xfId="0" applyFont="1" applyBorder="1" applyAlignment="1">
      <alignment horizontal="center" vertical="center"/>
    </xf>
    <xf numFmtId="0" fontId="66" fillId="20" borderId="10" xfId="0" applyFont="1" applyFill="1" applyBorder="1" applyAlignment="1">
      <alignment horizontal="center" vertical="center"/>
    </xf>
    <xf numFmtId="0" fontId="96" fillId="23" borderId="11" xfId="0" applyFont="1" applyFill="1" applyBorder="1" applyAlignment="1">
      <alignment horizontal="left" vertical="center" wrapText="1"/>
    </xf>
    <xf numFmtId="0" fontId="96" fillId="0" borderId="21" xfId="0" applyFont="1" applyFill="1" applyBorder="1" applyAlignment="1">
      <alignment horizontal="center" vertical="center" wrapText="1"/>
    </xf>
    <xf numFmtId="0" fontId="96" fillId="23" borderId="16" xfId="0" applyFont="1" applyFill="1" applyBorder="1" applyAlignment="1">
      <alignment horizontal="left" vertical="center" wrapText="1"/>
    </xf>
    <xf numFmtId="0" fontId="96" fillId="23" borderId="41" xfId="0" applyFont="1" applyFill="1" applyBorder="1" applyAlignment="1">
      <alignment horizontal="left" vertical="center" wrapText="1"/>
    </xf>
    <xf numFmtId="0" fontId="96" fillId="23" borderId="17" xfId="0" applyFont="1" applyFill="1" applyBorder="1" applyAlignment="1">
      <alignment horizontal="center" vertical="center" wrapText="1"/>
    </xf>
    <xf numFmtId="0" fontId="96" fillId="5" borderId="61" xfId="0" applyFont="1" applyFill="1" applyBorder="1" applyAlignment="1">
      <alignment horizontal="center" vertical="center" wrapText="1"/>
    </xf>
    <xf numFmtId="0" fontId="96" fillId="5" borderId="18" xfId="0" applyFont="1" applyFill="1" applyBorder="1" applyAlignment="1">
      <alignment vertical="center"/>
    </xf>
    <xf numFmtId="0" fontId="96" fillId="5" borderId="46" xfId="0" applyFont="1" applyFill="1" applyBorder="1" applyAlignment="1">
      <alignment vertical="center"/>
    </xf>
    <xf numFmtId="0" fontId="96" fillId="5" borderId="0" xfId="0" applyFont="1" applyFill="1" applyBorder="1" applyAlignment="1">
      <alignment vertical="center"/>
    </xf>
    <xf numFmtId="0" fontId="96" fillId="5" borderId="44" xfId="0" applyFont="1" applyFill="1" applyBorder="1" applyAlignment="1">
      <alignment vertical="center"/>
    </xf>
    <xf numFmtId="0" fontId="98" fillId="5" borderId="44" xfId="0" applyFont="1" applyFill="1" applyBorder="1" applyAlignment="1">
      <alignment vertical="center"/>
    </xf>
    <xf numFmtId="0" fontId="96" fillId="0" borderId="0" xfId="0" applyFont="1" applyAlignment="1">
      <alignment vertical="center"/>
    </xf>
    <xf numFmtId="0" fontId="97" fillId="5" borderId="59" xfId="0" applyFont="1" applyFill="1" applyBorder="1" applyAlignment="1">
      <alignment vertical="center"/>
    </xf>
    <xf numFmtId="0" fontId="93" fillId="6" borderId="43" xfId="0" applyFont="1" applyFill="1" applyBorder="1" applyAlignment="1">
      <alignment vertical="center" textRotation="90" wrapText="1"/>
    </xf>
    <xf numFmtId="0" fontId="93" fillId="6" borderId="0" xfId="0" applyFont="1" applyFill="1" applyBorder="1" applyAlignment="1">
      <alignment vertical="center" textRotation="90" wrapText="1"/>
    </xf>
    <xf numFmtId="0" fontId="93" fillId="6" borderId="18" xfId="0" applyFont="1" applyFill="1" applyBorder="1" applyAlignment="1">
      <alignment vertical="center" textRotation="90" wrapText="1"/>
    </xf>
    <xf numFmtId="0" fontId="93" fillId="22" borderId="8" xfId="0" applyFont="1" applyFill="1" applyBorder="1" applyAlignment="1">
      <alignment horizontal="center" vertical="center"/>
    </xf>
    <xf numFmtId="0" fontId="96" fillId="6" borderId="43" xfId="0" applyFont="1" applyFill="1" applyBorder="1" applyAlignment="1">
      <alignment vertical="center"/>
    </xf>
    <xf numFmtId="0" fontId="96" fillId="6" borderId="0" xfId="0" applyFont="1" applyFill="1" applyBorder="1" applyAlignment="1">
      <alignment vertical="center"/>
    </xf>
    <xf numFmtId="0" fontId="97" fillId="6" borderId="0" xfId="0" applyFont="1" applyFill="1" applyBorder="1" applyAlignment="1">
      <alignment horizontal="left"/>
    </xf>
    <xf numFmtId="0" fontId="97" fillId="6" borderId="62" xfId="0" applyFont="1" applyFill="1" applyBorder="1" applyAlignment="1">
      <alignment horizontal="left" vertical="center"/>
    </xf>
    <xf numFmtId="0" fontId="97" fillId="6" borderId="0" xfId="0" applyFont="1" applyFill="1" applyBorder="1" applyAlignment="1"/>
    <xf numFmtId="0" fontId="96" fillId="6" borderId="58" xfId="0" applyFont="1" applyFill="1" applyBorder="1" applyAlignment="1">
      <alignment vertical="center"/>
    </xf>
    <xf numFmtId="0" fontId="96" fillId="6" borderId="1" xfId="0" applyFont="1" applyFill="1" applyBorder="1" applyAlignment="1">
      <alignment vertical="center"/>
    </xf>
    <xf numFmtId="0" fontId="97" fillId="6" borderId="1" xfId="0" applyFont="1" applyFill="1" applyBorder="1" applyAlignment="1">
      <alignment horizontal="left" vertical="center"/>
    </xf>
    <xf numFmtId="0" fontId="97" fillId="6" borderId="1" xfId="0" applyFont="1" applyFill="1" applyBorder="1" applyAlignment="1">
      <alignment vertical="center"/>
    </xf>
    <xf numFmtId="0" fontId="49" fillId="5" borderId="0" xfId="0" applyFont="1" applyFill="1"/>
    <xf numFmtId="0" fontId="49" fillId="0" borderId="0" xfId="0" applyFont="1"/>
    <xf numFmtId="0" fontId="99" fillId="5" borderId="0" xfId="0" applyFont="1" applyFill="1" applyBorder="1" applyAlignment="1">
      <alignment vertical="center"/>
    </xf>
    <xf numFmtId="0" fontId="49" fillId="0" borderId="0" xfId="0" applyFont="1" applyAlignment="1"/>
    <xf numFmtId="0" fontId="100" fillId="5" borderId="0" xfId="0" applyFont="1" applyFill="1" applyBorder="1" applyAlignment="1">
      <alignment vertical="center"/>
    </xf>
    <xf numFmtId="0" fontId="79" fillId="5" borderId="0" xfId="0" applyFont="1" applyFill="1" applyBorder="1" applyAlignment="1">
      <alignment vertical="center"/>
    </xf>
    <xf numFmtId="0" fontId="85" fillId="5" borderId="0" xfId="0" applyFont="1" applyFill="1" applyAlignment="1">
      <alignment vertical="center" wrapText="1"/>
    </xf>
    <xf numFmtId="0" fontId="85" fillId="5" borderId="0" xfId="0" applyFont="1" applyFill="1" applyBorder="1" applyAlignment="1">
      <alignment horizontal="justify" vertical="center" wrapText="1"/>
    </xf>
    <xf numFmtId="0" fontId="85" fillId="5" borderId="0" xfId="0" applyFont="1" applyFill="1" applyAlignment="1"/>
    <xf numFmtId="0" fontId="101" fillId="5" borderId="0" xfId="0" applyFont="1" applyFill="1" applyAlignment="1">
      <alignment vertical="center"/>
    </xf>
    <xf numFmtId="0" fontId="101" fillId="5" borderId="0" xfId="0" applyFont="1" applyFill="1" applyAlignment="1">
      <alignment horizontal="justify" vertical="center"/>
    </xf>
    <xf numFmtId="0" fontId="49" fillId="5" borderId="0" xfId="0" applyFont="1" applyFill="1" applyBorder="1"/>
    <xf numFmtId="0" fontId="73" fillId="5" borderId="0" xfId="0" applyFont="1" applyFill="1" applyBorder="1" applyAlignment="1">
      <alignment vertical="center"/>
    </xf>
    <xf numFmtId="0" fontId="49" fillId="5" borderId="0" xfId="0" applyFont="1" applyFill="1" applyBorder="1" applyAlignment="1"/>
    <xf numFmtId="0" fontId="85" fillId="5" borderId="0" xfId="0" applyFont="1" applyFill="1" applyBorder="1" applyAlignment="1">
      <alignment vertical="center" wrapText="1"/>
    </xf>
    <xf numFmtId="0" fontId="102" fillId="5" borderId="0" xfId="0" applyFont="1" applyFill="1" applyBorder="1" applyAlignment="1">
      <alignment vertical="center"/>
    </xf>
    <xf numFmtId="0" fontId="103" fillId="5" borderId="0" xfId="0" applyFont="1" applyFill="1" applyBorder="1" applyAlignment="1">
      <alignment horizontal="left" vertical="center"/>
    </xf>
    <xf numFmtId="0" fontId="104" fillId="16" borderId="0" xfId="0" applyFont="1" applyFill="1" applyBorder="1" applyAlignment="1">
      <alignment vertical="center" wrapText="1"/>
    </xf>
    <xf numFmtId="0" fontId="105" fillId="5" borderId="0" xfId="41" applyFont="1" applyFill="1" applyBorder="1" applyAlignment="1">
      <alignment vertical="center" wrapText="1"/>
    </xf>
    <xf numFmtId="0" fontId="106" fillId="20" borderId="14" xfId="41" applyFont="1" applyFill="1" applyBorder="1" applyAlignment="1">
      <alignment horizontal="center" vertical="center" textRotation="90" wrapText="1"/>
    </xf>
    <xf numFmtId="0" fontId="41" fillId="15" borderId="14" xfId="41" applyFont="1" applyFill="1" applyBorder="1" applyAlignment="1">
      <alignment horizontal="center" vertical="center" textRotation="90" wrapText="1"/>
    </xf>
    <xf numFmtId="0" fontId="41" fillId="21" borderId="14" xfId="41" applyFont="1" applyFill="1" applyBorder="1" applyAlignment="1">
      <alignment horizontal="center" vertical="center" textRotation="90" wrapText="1"/>
    </xf>
    <xf numFmtId="0" fontId="41" fillId="18" borderId="14" xfId="41" applyFont="1" applyFill="1" applyBorder="1" applyAlignment="1">
      <alignment horizontal="center" vertical="center" textRotation="90" wrapText="1"/>
    </xf>
    <xf numFmtId="0" fontId="105" fillId="6" borderId="14" xfId="41" applyFont="1" applyFill="1" applyBorder="1" applyAlignment="1">
      <alignment horizontal="center" vertical="center" wrapText="1"/>
    </xf>
    <xf numFmtId="0" fontId="107" fillId="27" borderId="14" xfId="41" applyFont="1" applyFill="1" applyBorder="1" applyAlignment="1">
      <alignment horizontal="center" vertical="center"/>
    </xf>
    <xf numFmtId="165" fontId="107" fillId="27" borderId="14" xfId="7" applyFont="1" applyFill="1" applyBorder="1" applyAlignment="1">
      <alignment horizontal="center" vertical="center" wrapText="1"/>
    </xf>
    <xf numFmtId="0" fontId="107" fillId="0" borderId="14" xfId="41" applyFont="1" applyBorder="1" applyAlignment="1">
      <alignment horizontal="center" vertical="center" wrapText="1"/>
    </xf>
    <xf numFmtId="0" fontId="73" fillId="0" borderId="0" xfId="0" applyFont="1" applyAlignment="1">
      <alignment horizontal="center" vertical="center"/>
    </xf>
    <xf numFmtId="0" fontId="108" fillId="6" borderId="14" xfId="41" applyFont="1" applyFill="1" applyBorder="1" applyAlignment="1">
      <alignment horizontal="center" vertical="center"/>
    </xf>
    <xf numFmtId="168" fontId="108" fillId="6" borderId="14" xfId="41" applyNumberFormat="1" applyFont="1" applyFill="1" applyBorder="1" applyAlignment="1">
      <alignment vertical="center" wrapText="1"/>
    </xf>
    <xf numFmtId="0" fontId="108" fillId="6" borderId="14" xfId="41" applyFont="1" applyFill="1" applyBorder="1" applyAlignment="1">
      <alignment horizontal="center" vertical="center" wrapText="1"/>
    </xf>
    <xf numFmtId="0" fontId="73" fillId="0" borderId="0" xfId="0" applyFont="1" applyBorder="1" applyAlignment="1">
      <alignment horizontal="center"/>
    </xf>
    <xf numFmtId="0" fontId="109" fillId="5" borderId="0" xfId="41" applyFont="1" applyFill="1" applyBorder="1" applyAlignment="1">
      <alignment vertical="center" wrapText="1"/>
    </xf>
    <xf numFmtId="0" fontId="49" fillId="0" borderId="0" xfId="0" applyFont="1" applyFill="1" applyBorder="1"/>
    <xf numFmtId="0" fontId="110" fillId="5" borderId="0" xfId="41" applyFont="1" applyFill="1" applyBorder="1" applyAlignment="1">
      <alignment horizontal="center" vertical="center" textRotation="90" wrapText="1"/>
    </xf>
    <xf numFmtId="0" fontId="106" fillId="20" borderId="33" xfId="41" applyFont="1" applyFill="1" applyBorder="1" applyAlignment="1">
      <alignment horizontal="center" vertical="center" textRotation="90" wrapText="1"/>
    </xf>
    <xf numFmtId="0" fontId="73" fillId="28" borderId="36" xfId="0" applyFont="1" applyFill="1" applyBorder="1" applyAlignment="1">
      <alignment horizontal="center" vertical="center"/>
    </xf>
    <xf numFmtId="0" fontId="43" fillId="29" borderId="50" xfId="0" applyFont="1" applyFill="1" applyBorder="1" applyAlignment="1">
      <alignment vertical="center"/>
    </xf>
    <xf numFmtId="0" fontId="83" fillId="29" borderId="60" xfId="0" applyFont="1" applyFill="1" applyBorder="1" applyAlignment="1">
      <alignment vertical="center" wrapText="1"/>
    </xf>
    <xf numFmtId="0" fontId="73" fillId="0" borderId="0" xfId="0" applyFont="1" applyFill="1" applyBorder="1"/>
    <xf numFmtId="0" fontId="71" fillId="6" borderId="60" xfId="0" applyFont="1" applyFill="1" applyBorder="1" applyAlignment="1">
      <alignment horizontal="center" vertical="center" wrapText="1"/>
    </xf>
    <xf numFmtId="0" fontId="71" fillId="6" borderId="19" xfId="0" applyFont="1" applyFill="1" applyBorder="1" applyAlignment="1">
      <alignment horizontal="center" vertical="center" wrapText="1"/>
    </xf>
    <xf numFmtId="0" fontId="71" fillId="6" borderId="35" xfId="0" applyFont="1" applyFill="1" applyBorder="1" applyAlignment="1">
      <alignment horizontal="center" vertical="center" wrapText="1"/>
    </xf>
    <xf numFmtId="0" fontId="73" fillId="28" borderId="47" xfId="0" applyFont="1" applyFill="1" applyBorder="1" applyAlignment="1">
      <alignment horizontal="center" vertical="center"/>
    </xf>
    <xf numFmtId="0" fontId="67" fillId="0" borderId="0" xfId="0" applyFont="1" applyFill="1" applyBorder="1" applyAlignment="1">
      <alignment horizontal="center" vertical="center" wrapText="1"/>
    </xf>
    <xf numFmtId="0" fontId="79" fillId="0" borderId="0" xfId="0" applyFont="1" applyFill="1" applyBorder="1" applyAlignment="1">
      <alignment horizontal="center" vertical="center" wrapText="1"/>
    </xf>
    <xf numFmtId="0" fontId="71" fillId="6" borderId="29" xfId="0" applyFont="1" applyFill="1" applyBorder="1" applyAlignment="1">
      <alignment horizontal="center" vertical="center" wrapText="1"/>
    </xf>
    <xf numFmtId="0" fontId="71" fillId="6" borderId="14" xfId="0" applyFont="1" applyFill="1" applyBorder="1" applyAlignment="1">
      <alignment horizontal="center" vertical="center" wrapText="1"/>
    </xf>
    <xf numFmtId="0" fontId="71" fillId="6" borderId="63" xfId="0" applyFont="1" applyFill="1" applyBorder="1" applyAlignment="1">
      <alignment horizontal="center" vertical="center" wrapText="1"/>
    </xf>
    <xf numFmtId="0" fontId="73" fillId="28" borderId="51" xfId="0" applyFont="1" applyFill="1" applyBorder="1" applyAlignment="1">
      <alignment horizontal="center" vertical="center"/>
    </xf>
    <xf numFmtId="0" fontId="111" fillId="0" borderId="0" xfId="0" applyFont="1" applyFill="1" applyBorder="1" applyAlignment="1">
      <alignment vertical="center" wrapText="1"/>
    </xf>
    <xf numFmtId="0" fontId="71" fillId="6" borderId="32" xfId="0" applyFont="1" applyFill="1" applyBorder="1" applyAlignment="1">
      <alignment horizontal="center" vertical="center" wrapText="1"/>
    </xf>
    <xf numFmtId="0" fontId="71" fillId="6" borderId="33" xfId="0" applyFont="1" applyFill="1" applyBorder="1" applyAlignment="1">
      <alignment horizontal="center" vertical="center" wrapText="1"/>
    </xf>
    <xf numFmtId="0" fontId="71" fillId="6" borderId="34" xfId="0" applyFont="1" applyFill="1" applyBorder="1" applyAlignment="1">
      <alignment horizontal="center" vertical="center" wrapText="1"/>
    </xf>
    <xf numFmtId="0" fontId="73" fillId="28" borderId="64" xfId="0" applyFont="1" applyFill="1" applyBorder="1" applyAlignment="1">
      <alignment horizontal="center" vertical="center"/>
    </xf>
    <xf numFmtId="0" fontId="79" fillId="6" borderId="6" xfId="0" applyFont="1" applyFill="1" applyBorder="1" applyAlignment="1">
      <alignment horizontal="center" vertical="center" wrapText="1"/>
    </xf>
    <xf numFmtId="0" fontId="79" fillId="6" borderId="65" xfId="0" applyFont="1" applyFill="1" applyBorder="1" applyAlignment="1">
      <alignment horizontal="center" vertical="center" wrapText="1"/>
    </xf>
    <xf numFmtId="0" fontId="79" fillId="28" borderId="58" xfId="0" applyFont="1" applyFill="1" applyBorder="1" applyAlignment="1">
      <alignment horizontal="center" vertical="center"/>
    </xf>
    <xf numFmtId="0" fontId="79" fillId="28" borderId="6" xfId="0" applyFont="1" applyFill="1" applyBorder="1" applyAlignment="1">
      <alignment horizontal="center" vertical="center"/>
    </xf>
    <xf numFmtId="0" fontId="79" fillId="28" borderId="36" xfId="0" applyFont="1" applyFill="1" applyBorder="1" applyAlignment="1">
      <alignment horizontal="center" vertical="center"/>
    </xf>
    <xf numFmtId="0" fontId="102" fillId="5" borderId="0" xfId="0" applyFont="1" applyFill="1" applyAlignment="1">
      <alignment vertical="center"/>
    </xf>
    <xf numFmtId="0" fontId="112" fillId="5" borderId="0" xfId="0" applyFont="1" applyFill="1" applyAlignment="1"/>
    <xf numFmtId="0" fontId="112" fillId="5" borderId="40" xfId="0" applyFont="1" applyFill="1" applyBorder="1" applyAlignment="1"/>
    <xf numFmtId="0" fontId="73" fillId="6" borderId="14" xfId="0" applyFont="1" applyFill="1" applyBorder="1" applyAlignment="1">
      <alignment vertical="center" wrapText="1"/>
    </xf>
    <xf numFmtId="0" fontId="73" fillId="23" borderId="0" xfId="0" applyFont="1" applyFill="1" applyBorder="1" applyAlignment="1">
      <alignment horizontal="center" vertical="center" wrapText="1"/>
    </xf>
    <xf numFmtId="0" fontId="69" fillId="27" borderId="0" xfId="0" applyFont="1" applyFill="1" applyBorder="1" applyAlignment="1">
      <alignment vertical="center" wrapText="1"/>
    </xf>
    <xf numFmtId="3" fontId="45" fillId="6" borderId="0" xfId="0" applyNumberFormat="1" applyFont="1" applyFill="1" applyBorder="1" applyAlignment="1">
      <alignment vertical="center"/>
    </xf>
    <xf numFmtId="0" fontId="81" fillId="5" borderId="0" xfId="0" applyFont="1" applyFill="1" applyAlignment="1">
      <alignment vertical="center"/>
    </xf>
    <xf numFmtId="0" fontId="49" fillId="5" borderId="0" xfId="0" applyFont="1" applyFill="1" applyAlignment="1">
      <alignment vertical="center" wrapText="1"/>
    </xf>
    <xf numFmtId="0" fontId="49" fillId="0" borderId="0" xfId="0" applyFont="1" applyAlignment="1">
      <alignment vertical="center" wrapText="1"/>
    </xf>
    <xf numFmtId="0" fontId="69" fillId="5" borderId="0" xfId="0" applyFont="1" applyFill="1" applyBorder="1" applyAlignment="1">
      <alignment horizontal="left" vertical="center"/>
    </xf>
    <xf numFmtId="0" fontId="69" fillId="5" borderId="0" xfId="0" applyFont="1" applyFill="1" applyBorder="1" applyAlignment="1">
      <alignment horizontal="left" vertical="center" wrapText="1"/>
    </xf>
    <xf numFmtId="0" fontId="44" fillId="5" borderId="0" xfId="0" applyFont="1" applyFill="1" applyBorder="1" applyAlignment="1">
      <alignment horizontal="left" vertical="center" wrapText="1"/>
    </xf>
    <xf numFmtId="0" fontId="44" fillId="5" borderId="0" xfId="0" applyFont="1" applyFill="1" applyBorder="1" applyAlignment="1">
      <alignment horizontal="center" vertical="center" wrapText="1"/>
    </xf>
    <xf numFmtId="14" fontId="44" fillId="5" borderId="0" xfId="0" applyNumberFormat="1" applyFont="1" applyFill="1" applyBorder="1" applyAlignment="1">
      <alignment horizontal="center" vertical="center" wrapText="1"/>
    </xf>
    <xf numFmtId="0" fontId="49" fillId="5" borderId="0" xfId="0" applyFont="1" applyFill="1" applyAlignment="1"/>
    <xf numFmtId="0" fontId="49" fillId="0" borderId="0" xfId="0" applyFont="1" applyBorder="1"/>
    <xf numFmtId="0" fontId="113" fillId="5" borderId="0" xfId="0" applyFont="1" applyFill="1" applyAlignment="1">
      <alignment horizontal="left" vertical="center"/>
    </xf>
    <xf numFmtId="0" fontId="73" fillId="5" borderId="0" xfId="0" applyFont="1" applyFill="1" applyAlignment="1">
      <alignment horizontal="center" vertical="center"/>
    </xf>
    <xf numFmtId="0" fontId="101" fillId="23" borderId="14" xfId="0" applyFont="1" applyFill="1" applyBorder="1" applyAlignment="1">
      <alignment horizontal="center" vertical="center" wrapText="1"/>
    </xf>
    <xf numFmtId="0" fontId="85" fillId="6" borderId="14" xfId="0" applyFont="1" applyFill="1" applyBorder="1" applyAlignment="1">
      <alignment horizontal="center" vertical="center" wrapText="1"/>
    </xf>
    <xf numFmtId="0" fontId="114" fillId="5" borderId="14" xfId="0" applyFont="1" applyFill="1" applyBorder="1" applyAlignment="1">
      <alignment vertical="center" wrapText="1"/>
    </xf>
    <xf numFmtId="0" fontId="115" fillId="6" borderId="14" xfId="0" applyFont="1" applyFill="1" applyBorder="1" applyAlignment="1">
      <alignment horizontal="center" vertical="center" wrapText="1"/>
    </xf>
    <xf numFmtId="0" fontId="116" fillId="0" borderId="0" xfId="0" applyFont="1"/>
    <xf numFmtId="0" fontId="92" fillId="23" borderId="14" xfId="0" applyFont="1" applyFill="1" applyBorder="1" applyAlignment="1">
      <alignment horizontal="center" vertical="center"/>
    </xf>
    <xf numFmtId="0" fontId="92" fillId="23" borderId="0" xfId="0" applyFont="1" applyFill="1" applyBorder="1" applyAlignment="1">
      <alignment vertical="center"/>
    </xf>
    <xf numFmtId="0" fontId="59" fillId="6" borderId="21" xfId="0" applyFont="1" applyFill="1" applyBorder="1" applyAlignment="1">
      <alignment horizontal="center" vertical="center"/>
    </xf>
    <xf numFmtId="0" fontId="116" fillId="5" borderId="14" xfId="0" applyFont="1" applyFill="1" applyBorder="1" applyAlignment="1">
      <alignment vertical="center" wrapText="1"/>
    </xf>
    <xf numFmtId="0" fontId="115" fillId="6" borderId="14" xfId="0" applyFont="1" applyFill="1" applyBorder="1" applyAlignment="1">
      <alignment horizontal="center" vertical="center"/>
    </xf>
    <xf numFmtId="0" fontId="59" fillId="6" borderId="14" xfId="0" applyFont="1" applyFill="1" applyBorder="1" applyAlignment="1">
      <alignment horizontal="center" vertical="center"/>
    </xf>
    <xf numFmtId="0" fontId="49" fillId="5" borderId="45" xfId="0" applyFont="1" applyFill="1" applyBorder="1"/>
    <xf numFmtId="0" fontId="49" fillId="5" borderId="18" xfId="0" applyFont="1" applyFill="1" applyBorder="1"/>
    <xf numFmtId="0" fontId="49" fillId="5" borderId="46" xfId="0" applyFont="1" applyFill="1" applyBorder="1"/>
    <xf numFmtId="0" fontId="41" fillId="5" borderId="43" xfId="0" applyFont="1" applyFill="1" applyBorder="1" applyAlignment="1">
      <alignment vertical="center" wrapText="1"/>
    </xf>
    <xf numFmtId="0" fontId="49" fillId="5" borderId="44" xfId="0" applyFont="1" applyFill="1" applyBorder="1"/>
    <xf numFmtId="0" fontId="49" fillId="5" borderId="43" xfId="0" applyFont="1" applyFill="1" applyBorder="1"/>
    <xf numFmtId="0" fontId="49" fillId="5" borderId="58" xfId="0" applyFont="1" applyFill="1" applyBorder="1"/>
    <xf numFmtId="0" fontId="49" fillId="5" borderId="1" xfId="0" applyFont="1" applyFill="1" applyBorder="1"/>
    <xf numFmtId="0" fontId="49" fillId="5" borderId="59" xfId="0" applyFont="1" applyFill="1" applyBorder="1"/>
    <xf numFmtId="0" fontId="96" fillId="5" borderId="0" xfId="0" applyFont="1" applyFill="1"/>
    <xf numFmtId="0" fontId="42" fillId="16" borderId="14" xfId="0" applyFont="1" applyFill="1" applyBorder="1" applyAlignment="1">
      <alignment vertical="center" wrapText="1"/>
    </xf>
    <xf numFmtId="0" fontId="69" fillId="15" borderId="14" xfId="0" applyFont="1" applyFill="1" applyBorder="1" applyAlignment="1">
      <alignment vertical="center" wrapText="1"/>
    </xf>
    <xf numFmtId="0" fontId="69" fillId="17" borderId="14" xfId="0" applyFont="1" applyFill="1" applyBorder="1" applyAlignment="1">
      <alignment vertical="center" wrapText="1"/>
    </xf>
    <xf numFmtId="0" fontId="69" fillId="18" borderId="14" xfId="0" applyFont="1" applyFill="1" applyBorder="1" applyAlignment="1">
      <alignment vertical="center" wrapText="1"/>
    </xf>
    <xf numFmtId="0" fontId="49" fillId="5" borderId="0" xfId="0" applyFont="1" applyFill="1" applyAlignment="1">
      <alignment vertical="center"/>
    </xf>
    <xf numFmtId="0" fontId="49" fillId="5" borderId="0" xfId="0" applyFont="1" applyFill="1" applyAlignment="1">
      <alignment horizontal="center" vertical="center"/>
    </xf>
    <xf numFmtId="0" fontId="49" fillId="0" borderId="0" xfId="0" applyFont="1" applyAlignment="1">
      <alignment horizontal="right" vertical="center"/>
    </xf>
    <xf numFmtId="0" fontId="49" fillId="5" borderId="45" xfId="0" applyFont="1" applyFill="1" applyBorder="1" applyAlignment="1">
      <alignment vertical="center"/>
    </xf>
    <xf numFmtId="0" fontId="117" fillId="5" borderId="18" xfId="0" applyFont="1" applyFill="1" applyBorder="1" applyAlignment="1">
      <alignment vertical="center"/>
    </xf>
    <xf numFmtId="0" fontId="117" fillId="5" borderId="43" xfId="0" applyFont="1" applyFill="1" applyBorder="1" applyAlignment="1">
      <alignment vertical="center"/>
    </xf>
    <xf numFmtId="0" fontId="117" fillId="5" borderId="58" xfId="0" applyFont="1" applyFill="1" applyBorder="1" applyAlignment="1">
      <alignment vertical="center"/>
    </xf>
    <xf numFmtId="0" fontId="117" fillId="5" borderId="1" xfId="0" applyFont="1" applyFill="1" applyBorder="1" applyAlignment="1">
      <alignment vertical="center"/>
    </xf>
    <xf numFmtId="0" fontId="92" fillId="5" borderId="0" xfId="0" applyFont="1" applyFill="1" applyBorder="1" applyAlignment="1">
      <alignment horizontal="center" vertical="center" wrapText="1"/>
    </xf>
    <xf numFmtId="0" fontId="49" fillId="5" borderId="0" xfId="0" applyFont="1" applyFill="1" applyAlignment="1">
      <alignment horizontal="right" vertical="center"/>
    </xf>
    <xf numFmtId="0" fontId="93" fillId="5" borderId="0" xfId="0" applyFont="1" applyFill="1" applyBorder="1" applyAlignment="1">
      <alignment horizontal="left" vertical="center"/>
    </xf>
    <xf numFmtId="0" fontId="49" fillId="5" borderId="0" xfId="0" applyFont="1" applyFill="1" applyBorder="1" applyAlignment="1">
      <alignment vertical="center"/>
    </xf>
    <xf numFmtId="0" fontId="81" fillId="5" borderId="0" xfId="0" applyFont="1" applyFill="1" applyBorder="1" applyAlignment="1">
      <alignment horizontal="center" vertical="center" wrapText="1"/>
    </xf>
    <xf numFmtId="0" fontId="69" fillId="0" borderId="0" xfId="0" applyFont="1" applyAlignment="1">
      <alignment vertical="center"/>
    </xf>
    <xf numFmtId="0" fontId="118" fillId="30" borderId="32" xfId="0" applyFont="1" applyFill="1" applyBorder="1" applyAlignment="1">
      <alignment horizontal="center" textRotation="90" wrapText="1"/>
    </xf>
    <xf numFmtId="0" fontId="118" fillId="23" borderId="33" xfId="0" applyFont="1" applyFill="1" applyBorder="1" applyAlignment="1">
      <alignment horizontal="center" textRotation="90" wrapText="1"/>
    </xf>
    <xf numFmtId="0" fontId="118" fillId="30" borderId="33" xfId="0" applyFont="1" applyFill="1" applyBorder="1" applyAlignment="1">
      <alignment horizontal="center" textRotation="90" wrapText="1"/>
    </xf>
    <xf numFmtId="0" fontId="118" fillId="23" borderId="26" xfId="0" applyFont="1" applyFill="1" applyBorder="1" applyAlignment="1">
      <alignment horizontal="center" textRotation="90" wrapText="1"/>
    </xf>
    <xf numFmtId="0" fontId="69" fillId="0" borderId="0" xfId="0" applyFont="1" applyBorder="1" applyAlignment="1">
      <alignment vertical="center" wrapText="1"/>
    </xf>
    <xf numFmtId="0" fontId="69" fillId="0" borderId="0" xfId="0" applyFont="1" applyAlignment="1">
      <alignment horizontal="center" vertical="center" wrapText="1"/>
    </xf>
    <xf numFmtId="0" fontId="81" fillId="0" borderId="48" xfId="0" applyFont="1" applyBorder="1" applyAlignment="1">
      <alignment horizontal="center" vertical="center" wrapText="1"/>
    </xf>
    <xf numFmtId="0" fontId="119" fillId="28" borderId="14" xfId="0" applyFont="1" applyFill="1" applyBorder="1" applyAlignment="1">
      <alignment horizontal="center" vertical="center" wrapText="1"/>
    </xf>
    <xf numFmtId="0" fontId="119" fillId="28" borderId="29" xfId="0" applyFont="1" applyFill="1" applyBorder="1" applyAlignment="1">
      <alignment horizontal="center" vertical="center" wrapText="1"/>
    </xf>
    <xf numFmtId="0" fontId="59" fillId="0" borderId="14" xfId="0" applyFont="1" applyBorder="1" applyAlignment="1">
      <alignment horizontal="left" vertical="center" wrapText="1"/>
    </xf>
    <xf numFmtId="0" fontId="54" fillId="5" borderId="16" xfId="0" applyFont="1" applyFill="1" applyBorder="1" applyAlignment="1">
      <alignment horizontal="center" vertical="center"/>
    </xf>
    <xf numFmtId="0" fontId="54" fillId="0" borderId="0" xfId="0" applyFont="1" applyBorder="1" applyAlignment="1">
      <alignment vertical="center" wrapText="1"/>
    </xf>
    <xf numFmtId="0" fontId="54" fillId="0" borderId="0" xfId="0" applyFont="1" applyAlignment="1">
      <alignment vertical="center"/>
    </xf>
    <xf numFmtId="0" fontId="58" fillId="0" borderId="52" xfId="0" applyFont="1" applyBorder="1" applyAlignment="1">
      <alignment horizontal="center" vertical="center" wrapText="1"/>
    </xf>
    <xf numFmtId="0" fontId="59" fillId="0" borderId="14" xfId="0" applyFont="1" applyBorder="1" applyAlignment="1">
      <alignment horizontal="left" vertical="center"/>
    </xf>
    <xf numFmtId="1" fontId="54" fillId="5" borderId="0" xfId="0" applyNumberFormat="1" applyFont="1" applyFill="1" applyBorder="1" applyAlignment="1">
      <alignment horizontal="center" vertical="center" readingOrder="1"/>
    </xf>
    <xf numFmtId="0" fontId="92" fillId="5" borderId="43" xfId="0" applyFont="1" applyFill="1" applyBorder="1" applyAlignment="1">
      <alignment vertical="center"/>
    </xf>
    <xf numFmtId="0" fontId="92" fillId="0" borderId="0" xfId="0" applyFont="1" applyAlignment="1">
      <alignment vertical="center"/>
    </xf>
    <xf numFmtId="0" fontId="120" fillId="5" borderId="43" xfId="0" applyFont="1" applyFill="1" applyBorder="1" applyAlignment="1">
      <alignment vertical="center"/>
    </xf>
    <xf numFmtId="0" fontId="59" fillId="0" borderId="0" xfId="0" applyFont="1" applyAlignment="1">
      <alignment horizontal="left" vertical="center"/>
    </xf>
    <xf numFmtId="0" fontId="59" fillId="0" borderId="0" xfId="0" applyFont="1" applyAlignment="1">
      <alignment vertical="center"/>
    </xf>
    <xf numFmtId="0" fontId="59" fillId="0" borderId="0" xfId="0" applyFont="1" applyAlignment="1">
      <alignment vertical="center" wrapText="1"/>
    </xf>
    <xf numFmtId="0" fontId="59" fillId="0" borderId="0" xfId="0" applyFont="1" applyAlignment="1">
      <alignment horizontal="right" vertical="center"/>
    </xf>
    <xf numFmtId="0" fontId="121" fillId="5" borderId="43" xfId="0" applyFont="1" applyFill="1" applyBorder="1" applyAlignment="1">
      <alignment vertical="center" wrapText="1"/>
    </xf>
    <xf numFmtId="0" fontId="97" fillId="28" borderId="47" xfId="0" applyFont="1" applyFill="1" applyBorder="1" applyAlignment="1">
      <alignment horizontal="center" vertical="center" wrapText="1"/>
    </xf>
    <xf numFmtId="0" fontId="97" fillId="28" borderId="15" xfId="0" applyFont="1" applyFill="1" applyBorder="1" applyAlignment="1">
      <alignment vertical="center" wrapText="1"/>
    </xf>
    <xf numFmtId="0" fontId="97" fillId="28" borderId="19" xfId="0" applyFont="1" applyFill="1" applyBorder="1" applyAlignment="1">
      <alignment vertical="center" wrapText="1"/>
    </xf>
    <xf numFmtId="0" fontId="97" fillId="28" borderId="28" xfId="0" applyFont="1" applyFill="1" applyBorder="1" applyAlignment="1">
      <alignment horizontal="center" vertical="center" wrapText="1"/>
    </xf>
    <xf numFmtId="0" fontId="118" fillId="5" borderId="51" xfId="0" applyFont="1" applyFill="1" applyBorder="1" applyAlignment="1">
      <alignment horizontal="right" vertical="center" wrapText="1"/>
    </xf>
    <xf numFmtId="3" fontId="88" fillId="5" borderId="16" xfId="0" applyNumberFormat="1" applyFont="1" applyFill="1" applyBorder="1" applyAlignment="1">
      <alignment vertical="center" wrapText="1"/>
    </xf>
    <xf numFmtId="3" fontId="88" fillId="5" borderId="14" xfId="0" applyNumberFormat="1" applyFont="1" applyFill="1" applyBorder="1" applyAlignment="1">
      <alignment vertical="center" wrapText="1"/>
    </xf>
    <xf numFmtId="3" fontId="88" fillId="5" borderId="27" xfId="0" applyNumberFormat="1" applyFont="1" applyFill="1" applyBorder="1" applyAlignment="1">
      <alignment vertical="center" wrapText="1"/>
    </xf>
    <xf numFmtId="168" fontId="63" fillId="0" borderId="63" xfId="7" applyNumberFormat="1" applyFont="1" applyBorder="1" applyAlignment="1">
      <alignment horizontal="center" vertical="center"/>
    </xf>
    <xf numFmtId="168" fontId="63" fillId="0" borderId="29" xfId="7" applyNumberFormat="1" applyFont="1" applyBorder="1" applyAlignment="1">
      <alignment horizontal="center" vertical="center"/>
    </xf>
    <xf numFmtId="168" fontId="63" fillId="0" borderId="16" xfId="7" applyNumberFormat="1" applyFont="1" applyBorder="1" applyAlignment="1">
      <alignment horizontal="center" vertical="center"/>
    </xf>
    <xf numFmtId="168" fontId="63" fillId="0" borderId="27" xfId="7" applyNumberFormat="1" applyFont="1" applyBorder="1" applyAlignment="1">
      <alignment horizontal="center" vertical="center"/>
    </xf>
    <xf numFmtId="0" fontId="63" fillId="0" borderId="47" xfId="41" applyFont="1" applyBorder="1" applyAlignment="1">
      <alignment horizontal="center" vertical="center" wrapText="1"/>
    </xf>
    <xf numFmtId="0" fontId="63" fillId="0" borderId="15" xfId="41" applyFont="1" applyBorder="1" applyAlignment="1">
      <alignment horizontal="center" vertical="center" wrapText="1"/>
    </xf>
    <xf numFmtId="0" fontId="63" fillId="0" borderId="19" xfId="41" applyFont="1" applyBorder="1" applyAlignment="1">
      <alignment horizontal="center" vertical="center" wrapText="1"/>
    </xf>
    <xf numFmtId="0" fontId="63" fillId="0" borderId="28" xfId="41" applyFont="1" applyBorder="1" applyAlignment="1">
      <alignment horizontal="center" vertical="center" wrapText="1"/>
    </xf>
    <xf numFmtId="0" fontId="63" fillId="0" borderId="60" xfId="41" applyFont="1" applyBorder="1" applyAlignment="1">
      <alignment horizontal="center" vertical="center" wrapText="1"/>
    </xf>
    <xf numFmtId="0" fontId="63" fillId="0" borderId="35" xfId="41" applyFont="1" applyBorder="1" applyAlignment="1">
      <alignment horizontal="center" vertical="center" wrapText="1"/>
    </xf>
    <xf numFmtId="0" fontId="61" fillId="0" borderId="51" xfId="0" applyFont="1" applyBorder="1" applyAlignment="1">
      <alignment horizontal="center" vertical="center"/>
    </xf>
    <xf numFmtId="0" fontId="122" fillId="16" borderId="66" xfId="0" applyFont="1" applyFill="1" applyBorder="1" applyAlignment="1" applyProtection="1">
      <alignment horizontal="center" vertical="center" wrapText="1"/>
    </xf>
    <xf numFmtId="0" fontId="122" fillId="16" borderId="6" xfId="0" applyFont="1" applyFill="1" applyBorder="1" applyAlignment="1" applyProtection="1">
      <alignment horizontal="center" vertical="center" wrapText="1"/>
    </xf>
    <xf numFmtId="0" fontId="122" fillId="16" borderId="7" xfId="0" applyFont="1" applyFill="1" applyBorder="1" applyAlignment="1" applyProtection="1">
      <alignment horizontal="center" vertical="center" wrapText="1"/>
    </xf>
    <xf numFmtId="0" fontId="59" fillId="15" borderId="67" xfId="0" applyFont="1" applyFill="1" applyBorder="1" applyAlignment="1" applyProtection="1">
      <alignment horizontal="center" vertical="center" wrapText="1"/>
    </xf>
    <xf numFmtId="0" fontId="59" fillId="15" borderId="6" xfId="0" applyFont="1" applyFill="1" applyBorder="1" applyAlignment="1" applyProtection="1">
      <alignment horizontal="center" vertical="center" wrapText="1"/>
    </xf>
    <xf numFmtId="0" fontId="59" fillId="15" borderId="65" xfId="0" applyFont="1" applyFill="1" applyBorder="1" applyAlignment="1" applyProtection="1">
      <alignment horizontal="center" vertical="center" wrapText="1"/>
    </xf>
    <xf numFmtId="0" fontId="59" fillId="17" borderId="5" xfId="0" applyFont="1" applyFill="1" applyBorder="1" applyAlignment="1" applyProtection="1">
      <alignment horizontal="center" vertical="center" wrapText="1"/>
    </xf>
    <xf numFmtId="0" fontId="59" fillId="17" borderId="6" xfId="0" applyFont="1" applyFill="1" applyBorder="1" applyAlignment="1" applyProtection="1">
      <alignment horizontal="center" vertical="center" wrapText="1"/>
    </xf>
    <xf numFmtId="0" fontId="59" fillId="17" borderId="7" xfId="0" applyFont="1" applyFill="1" applyBorder="1" applyAlignment="1" applyProtection="1">
      <alignment horizontal="center" vertical="center" wrapText="1"/>
    </xf>
    <xf numFmtId="0" fontId="59" fillId="31" borderId="67" xfId="0" applyFont="1" applyFill="1" applyBorder="1" applyAlignment="1" applyProtection="1">
      <alignment horizontal="center" vertical="center" wrapText="1"/>
    </xf>
    <xf numFmtId="0" fontId="59" fillId="31" borderId="6" xfId="0" applyFont="1" applyFill="1" applyBorder="1" applyAlignment="1" applyProtection="1">
      <alignment horizontal="center" vertical="center" wrapText="1"/>
    </xf>
    <xf numFmtId="0" fontId="61" fillId="0" borderId="51" xfId="0" applyFont="1" applyBorder="1" applyAlignment="1">
      <alignment vertical="center" wrapText="1"/>
    </xf>
    <xf numFmtId="14" fontId="121" fillId="0" borderId="0" xfId="0" applyNumberFormat="1" applyFont="1" applyBorder="1" applyAlignment="1">
      <alignment horizontal="center" vertical="center"/>
    </xf>
    <xf numFmtId="168" fontId="118" fillId="6" borderId="28" xfId="0" applyNumberFormat="1" applyFont="1" applyFill="1" applyBorder="1" applyAlignment="1">
      <alignment horizontal="center" vertical="center"/>
    </xf>
    <xf numFmtId="168" fontId="118" fillId="6" borderId="27" xfId="0" applyNumberFormat="1" applyFont="1" applyFill="1" applyBorder="1" applyAlignment="1">
      <alignment horizontal="center" vertical="center"/>
    </xf>
    <xf numFmtId="168" fontId="118" fillId="6" borderId="26" xfId="0" applyNumberFormat="1" applyFont="1" applyFill="1" applyBorder="1" applyAlignment="1">
      <alignment horizontal="center" vertical="center"/>
    </xf>
    <xf numFmtId="168" fontId="118" fillId="6" borderId="42" xfId="0" applyNumberFormat="1" applyFont="1" applyFill="1" applyBorder="1" applyAlignment="1">
      <alignment horizontal="center" vertical="center"/>
    </xf>
    <xf numFmtId="168" fontId="118" fillId="6" borderId="4" xfId="0" applyNumberFormat="1" applyFont="1" applyFill="1" applyBorder="1" applyAlignment="1">
      <alignment horizontal="center" vertical="center"/>
    </xf>
    <xf numFmtId="0" fontId="79" fillId="26" borderId="21" xfId="0" applyFont="1" applyFill="1" applyBorder="1" applyAlignment="1">
      <alignment horizontal="center" vertical="center" wrapText="1"/>
    </xf>
    <xf numFmtId="0" fontId="96" fillId="0" borderId="50" xfId="0" applyFont="1" applyBorder="1" applyAlignment="1">
      <alignment horizontal="center" vertical="center"/>
    </xf>
    <xf numFmtId="0" fontId="96" fillId="0" borderId="63" xfId="0" applyFont="1" applyBorder="1" applyAlignment="1">
      <alignment horizontal="center" vertical="center"/>
    </xf>
    <xf numFmtId="0" fontId="96" fillId="0" borderId="34" xfId="0" applyFont="1" applyBorder="1" applyAlignment="1">
      <alignment horizontal="center" vertical="center"/>
    </xf>
    <xf numFmtId="0" fontId="96" fillId="0" borderId="35" xfId="0" applyFont="1" applyBorder="1" applyAlignment="1">
      <alignment horizontal="center" vertical="center"/>
    </xf>
    <xf numFmtId="0" fontId="96" fillId="0" borderId="63" xfId="0" applyFont="1" applyFill="1" applyBorder="1" applyAlignment="1">
      <alignment horizontal="center" vertical="center"/>
    </xf>
    <xf numFmtId="0" fontId="97" fillId="6" borderId="49" xfId="0" applyFont="1" applyFill="1" applyBorder="1" applyAlignment="1">
      <alignment horizontal="center" vertical="center"/>
    </xf>
    <xf numFmtId="0" fontId="97" fillId="6" borderId="68" xfId="0" applyFont="1" applyFill="1" applyBorder="1" applyAlignment="1">
      <alignment horizontal="center" vertical="center"/>
    </xf>
    <xf numFmtId="0" fontId="97" fillId="6" borderId="69" xfId="0" applyFont="1" applyFill="1" applyBorder="1" applyAlignment="1">
      <alignment horizontal="center" vertical="center"/>
    </xf>
    <xf numFmtId="0" fontId="96" fillId="0" borderId="16" xfId="0" applyFont="1" applyFill="1" applyBorder="1" applyAlignment="1">
      <alignment horizontal="center" vertical="center"/>
    </xf>
    <xf numFmtId="0" fontId="96" fillId="0" borderId="54" xfId="0" applyFont="1" applyFill="1" applyBorder="1" applyAlignment="1">
      <alignment horizontal="center" vertical="center"/>
    </xf>
    <xf numFmtId="0" fontId="96" fillId="0" borderId="33" xfId="0" applyFont="1" applyFill="1" applyBorder="1" applyAlignment="1">
      <alignment horizontal="center" vertical="center"/>
    </xf>
    <xf numFmtId="0" fontId="96" fillId="0" borderId="26" xfId="0" applyFont="1" applyFill="1" applyBorder="1" applyAlignment="1">
      <alignment horizontal="center" vertical="center"/>
    </xf>
    <xf numFmtId="14" fontId="118" fillId="0" borderId="3" xfId="0" applyNumberFormat="1" applyFont="1" applyFill="1" applyBorder="1" applyAlignment="1">
      <alignment horizontal="center" vertical="center" wrapText="1"/>
    </xf>
    <xf numFmtId="14" fontId="118" fillId="0" borderId="4" xfId="0" applyNumberFormat="1" applyFont="1" applyFill="1" applyBorder="1" applyAlignment="1">
      <alignment horizontal="center" vertical="center" wrapText="1"/>
    </xf>
    <xf numFmtId="164" fontId="58" fillId="13" borderId="14" xfId="8" applyFont="1" applyFill="1" applyBorder="1" applyAlignment="1">
      <alignment horizontal="center" vertical="center"/>
    </xf>
    <xf numFmtId="0" fontId="73" fillId="5" borderId="0" xfId="0" applyFont="1" applyFill="1" applyBorder="1" applyAlignment="1">
      <alignment vertical="center" wrapText="1"/>
    </xf>
    <xf numFmtId="0" fontId="69" fillId="5" borderId="0" xfId="0" applyFont="1" applyFill="1" applyBorder="1" applyAlignment="1">
      <alignment horizontal="center" vertical="center" wrapText="1"/>
    </xf>
    <xf numFmtId="3" fontId="45" fillId="5" borderId="0" xfId="0" applyNumberFormat="1" applyFont="1" applyFill="1" applyBorder="1" applyAlignment="1">
      <alignment horizontal="center" vertical="center"/>
    </xf>
    <xf numFmtId="164" fontId="69" fillId="27" borderId="14" xfId="8" applyFont="1" applyFill="1" applyBorder="1" applyAlignment="1">
      <alignment vertical="center" wrapText="1"/>
    </xf>
    <xf numFmtId="164" fontId="45" fillId="6" borderId="14" xfId="8" applyFont="1" applyFill="1" applyBorder="1" applyAlignment="1">
      <alignment vertical="center"/>
    </xf>
    <xf numFmtId="168" fontId="63" fillId="0" borderId="16" xfId="0" applyNumberFormat="1" applyFont="1" applyBorder="1" applyAlignment="1">
      <alignment horizontal="right" vertical="center"/>
    </xf>
    <xf numFmtId="168" fontId="63" fillId="0" borderId="14" xfId="0" applyNumberFormat="1" applyFont="1" applyBorder="1" applyAlignment="1">
      <alignment horizontal="right" vertical="center"/>
    </xf>
    <xf numFmtId="168" fontId="63" fillId="0" borderId="27" xfId="0" applyNumberFormat="1" applyFont="1" applyBorder="1" applyAlignment="1">
      <alignment horizontal="right" vertical="center"/>
    </xf>
    <xf numFmtId="168" fontId="63" fillId="0" borderId="29" xfId="0" applyNumberFormat="1" applyFont="1" applyBorder="1" applyAlignment="1">
      <alignment horizontal="right" vertical="center"/>
    </xf>
    <xf numFmtId="168" fontId="63" fillId="0" borderId="63" xfId="0" applyNumberFormat="1" applyFont="1" applyBorder="1" applyAlignment="1">
      <alignment horizontal="right" vertical="center"/>
    </xf>
    <xf numFmtId="0" fontId="61" fillId="0" borderId="55" xfId="0" applyFont="1" applyBorder="1" applyAlignment="1">
      <alignment vertical="center" wrapText="1"/>
    </xf>
    <xf numFmtId="168" fontId="63" fillId="0" borderId="54" xfId="0" applyNumberFormat="1" applyFont="1" applyBorder="1" applyAlignment="1">
      <alignment horizontal="right" vertical="center"/>
    </xf>
    <xf numFmtId="168" fontId="63" fillId="0" borderId="33" xfId="0" applyNumberFormat="1" applyFont="1" applyBorder="1" applyAlignment="1">
      <alignment horizontal="right" vertical="center"/>
    </xf>
    <xf numFmtId="168" fontId="63" fillId="0" borderId="26" xfId="0" applyNumberFormat="1" applyFont="1" applyBorder="1" applyAlignment="1">
      <alignment horizontal="right" vertical="center"/>
    </xf>
    <xf numFmtId="168" fontId="63" fillId="0" borderId="32" xfId="0" applyNumberFormat="1" applyFont="1" applyBorder="1" applyAlignment="1">
      <alignment horizontal="right" vertical="center"/>
    </xf>
    <xf numFmtId="168" fontId="63" fillId="0" borderId="34" xfId="0" applyNumberFormat="1" applyFont="1" applyBorder="1" applyAlignment="1">
      <alignment horizontal="right" vertical="center"/>
    </xf>
    <xf numFmtId="0" fontId="117" fillId="5" borderId="0" xfId="0" applyFont="1" applyFill="1" applyAlignment="1">
      <alignment vertical="center"/>
    </xf>
    <xf numFmtId="0" fontId="98" fillId="16" borderId="75" xfId="0" applyFont="1" applyFill="1" applyBorder="1" applyAlignment="1">
      <alignment horizontal="center" vertical="center" wrapText="1"/>
    </xf>
    <xf numFmtId="0" fontId="98" fillId="16" borderId="14" xfId="0" applyFont="1" applyFill="1" applyBorder="1" applyAlignment="1">
      <alignment horizontal="center" vertical="center" wrapText="1"/>
    </xf>
    <xf numFmtId="0" fontId="96" fillId="15" borderId="14" xfId="0" applyFont="1" applyFill="1" applyBorder="1" applyAlignment="1">
      <alignment horizontal="center" vertical="center" wrapText="1"/>
    </xf>
    <xf numFmtId="0" fontId="96" fillId="17" borderId="14" xfId="0" applyFont="1" applyFill="1" applyBorder="1" applyAlignment="1">
      <alignment horizontal="center" vertical="center" wrapText="1"/>
    </xf>
    <xf numFmtId="0" fontId="96" fillId="31" borderId="14" xfId="0" applyFont="1" applyFill="1" applyBorder="1" applyAlignment="1">
      <alignment horizontal="center" vertical="center" wrapText="1"/>
    </xf>
    <xf numFmtId="0" fontId="96" fillId="31" borderId="63" xfId="0" applyFont="1" applyFill="1" applyBorder="1" applyAlignment="1">
      <alignment horizontal="center" vertical="center" wrapText="1"/>
    </xf>
    <xf numFmtId="0" fontId="59" fillId="5" borderId="0" xfId="0" applyFont="1" applyFill="1" applyAlignment="1">
      <alignment vertical="center" wrapText="1"/>
    </xf>
    <xf numFmtId="0" fontId="120" fillId="5" borderId="0" xfId="0" applyFont="1" applyFill="1" applyAlignment="1">
      <alignment vertical="center"/>
    </xf>
    <xf numFmtId="0" fontId="61" fillId="19" borderId="0" xfId="0" applyFont="1" applyFill="1" applyBorder="1" applyAlignment="1">
      <alignment horizontal="center" vertical="center"/>
    </xf>
    <xf numFmtId="0" fontId="64" fillId="11" borderId="0" xfId="0" applyFont="1" applyFill="1" applyBorder="1" applyAlignment="1">
      <alignment horizontal="center" vertical="center" wrapText="1"/>
    </xf>
    <xf numFmtId="0" fontId="61" fillId="19" borderId="0" xfId="0" applyFont="1" applyFill="1" applyBorder="1" applyAlignment="1">
      <alignment horizontal="center"/>
    </xf>
    <xf numFmtId="0" fontId="49" fillId="19" borderId="0" xfId="0" applyFont="1" applyFill="1" applyBorder="1" applyAlignment="1">
      <alignment horizontal="center" vertical="center"/>
    </xf>
    <xf numFmtId="0" fontId="84" fillId="19" borderId="0" xfId="0" applyFont="1" applyFill="1" applyBorder="1" applyAlignment="1">
      <alignment horizontal="center" vertical="center"/>
    </xf>
    <xf numFmtId="0" fontId="86" fillId="19" borderId="0" xfId="0" applyFont="1" applyFill="1" applyBorder="1" applyAlignment="1">
      <alignment horizontal="center" vertical="center"/>
    </xf>
    <xf numFmtId="0" fontId="66" fillId="20" borderId="0" xfId="0" applyFont="1" applyFill="1" applyBorder="1" applyAlignment="1">
      <alignment horizontal="center" vertical="center"/>
    </xf>
    <xf numFmtId="0" fontId="49" fillId="19" borderId="57" xfId="0" applyFont="1" applyFill="1" applyBorder="1" applyAlignment="1">
      <alignment horizontal="center" vertical="center"/>
    </xf>
    <xf numFmtId="0" fontId="157" fillId="19" borderId="36" xfId="0" applyFont="1" applyFill="1" applyBorder="1" applyAlignment="1">
      <alignment horizontal="center" vertical="center"/>
    </xf>
    <xf numFmtId="0" fontId="96" fillId="5" borderId="18" xfId="0" applyFont="1" applyFill="1" applyBorder="1" applyAlignment="1">
      <alignment horizontal="center" vertical="center"/>
    </xf>
    <xf numFmtId="0" fontId="96" fillId="5" borderId="0" xfId="0" applyFont="1" applyFill="1" applyBorder="1" applyAlignment="1">
      <alignment horizontal="center" vertical="center"/>
    </xf>
    <xf numFmtId="0" fontId="93" fillId="6" borderId="18" xfId="0" applyFont="1" applyFill="1" applyBorder="1" applyAlignment="1">
      <alignment horizontal="center" vertical="center" textRotation="90" wrapText="1"/>
    </xf>
    <xf numFmtId="0" fontId="97" fillId="6" borderId="1" xfId="0" applyFont="1" applyFill="1" applyBorder="1" applyAlignment="1">
      <alignment horizontal="center" vertical="center"/>
    </xf>
    <xf numFmtId="0" fontId="58" fillId="0" borderId="36" xfId="0" applyFont="1" applyBorder="1" applyAlignment="1">
      <alignment horizontal="center" vertical="center" wrapText="1"/>
    </xf>
    <xf numFmtId="3" fontId="119" fillId="6" borderId="6" xfId="10" applyNumberFormat="1" applyFont="1" applyFill="1" applyBorder="1" applyAlignment="1">
      <alignment vertical="center"/>
    </xf>
    <xf numFmtId="3" fontId="119" fillId="6" borderId="67" xfId="10" applyNumberFormat="1" applyFont="1" applyFill="1" applyBorder="1" applyAlignment="1">
      <alignment vertical="center"/>
    </xf>
    <xf numFmtId="3" fontId="127" fillId="6" borderId="5" xfId="10" applyNumberFormat="1" applyFont="1" applyFill="1" applyBorder="1" applyAlignment="1">
      <alignment vertical="center"/>
    </xf>
    <xf numFmtId="3" fontId="127" fillId="6" borderId="6" xfId="10" applyNumberFormat="1" applyFont="1" applyFill="1" applyBorder="1" applyAlignment="1">
      <alignment vertical="center"/>
    </xf>
    <xf numFmtId="3" fontId="127" fillId="6" borderId="65" xfId="10" applyNumberFormat="1" applyFont="1" applyFill="1" applyBorder="1" applyAlignment="1">
      <alignment vertical="center"/>
    </xf>
    <xf numFmtId="3" fontId="128" fillId="6" borderId="5" xfId="10" applyNumberFormat="1" applyFont="1" applyFill="1" applyBorder="1" applyAlignment="1">
      <alignment vertical="center"/>
    </xf>
    <xf numFmtId="3" fontId="128" fillId="6" borderId="6" xfId="10" applyNumberFormat="1" applyFont="1" applyFill="1" applyBorder="1" applyAlignment="1">
      <alignment vertical="center"/>
    </xf>
    <xf numFmtId="3" fontId="128" fillId="6" borderId="7" xfId="10" applyNumberFormat="1" applyFont="1" applyFill="1" applyBorder="1" applyAlignment="1">
      <alignment vertical="center"/>
    </xf>
    <xf numFmtId="0" fontId="92" fillId="0" borderId="5" xfId="0" applyFont="1" applyBorder="1" applyAlignment="1">
      <alignment horizontal="center" vertical="center" wrapText="1"/>
    </xf>
    <xf numFmtId="0" fontId="92" fillId="0" borderId="36" xfId="0" applyFont="1" applyBorder="1" applyAlignment="1">
      <alignment horizontal="center" vertical="center" wrapText="1"/>
    </xf>
    <xf numFmtId="0" fontId="59" fillId="5" borderId="0" xfId="0" applyFont="1" applyFill="1" applyAlignment="1">
      <alignment vertical="center"/>
    </xf>
    <xf numFmtId="0" fontId="88" fillId="5" borderId="0" xfId="0" applyFont="1" applyFill="1" applyAlignment="1">
      <alignment horizontal="left" vertical="center" wrapText="1"/>
    </xf>
    <xf numFmtId="0" fontId="63" fillId="5" borderId="0" xfId="0" applyFont="1" applyFill="1" applyAlignment="1">
      <alignment vertical="center"/>
    </xf>
    <xf numFmtId="3" fontId="88" fillId="5" borderId="0" xfId="0" applyNumberFormat="1" applyFont="1" applyFill="1" applyAlignment="1">
      <alignment vertical="center" wrapText="1"/>
    </xf>
    <xf numFmtId="0" fontId="62" fillId="0" borderId="36" xfId="0" applyFont="1" applyBorder="1" applyAlignment="1">
      <alignment vertical="center"/>
    </xf>
    <xf numFmtId="0" fontId="62" fillId="0" borderId="29" xfId="0" applyFont="1" applyFill="1" applyBorder="1" applyAlignment="1">
      <alignment horizontal="center" vertical="center"/>
    </xf>
    <xf numFmtId="0" fontId="59" fillId="31" borderId="65" xfId="0" applyFont="1" applyFill="1" applyBorder="1" applyAlignment="1" applyProtection="1">
      <alignment horizontal="center" vertical="center" wrapText="1"/>
    </xf>
    <xf numFmtId="0" fontId="61" fillId="0" borderId="37" xfId="0" applyFont="1" applyBorder="1" applyAlignment="1">
      <alignment vertical="center" wrapText="1"/>
    </xf>
    <xf numFmtId="0" fontId="61" fillId="0" borderId="25" xfId="0" applyFont="1" applyBorder="1" applyAlignment="1">
      <alignment vertical="center" wrapText="1"/>
    </xf>
    <xf numFmtId="0" fontId="61" fillId="0" borderId="38" xfId="0" applyFont="1" applyBorder="1" applyAlignment="1">
      <alignment vertical="center" wrapText="1"/>
    </xf>
    <xf numFmtId="14" fontId="61" fillId="0" borderId="5" xfId="0" applyNumberFormat="1" applyFont="1" applyFill="1" applyBorder="1" applyAlignment="1">
      <alignment horizontal="center" vertical="center"/>
    </xf>
    <xf numFmtId="14" fontId="61" fillId="0" borderId="6" xfId="0" applyNumberFormat="1" applyFont="1" applyFill="1" applyBorder="1" applyAlignment="1">
      <alignment horizontal="center" vertical="center"/>
    </xf>
    <xf numFmtId="14" fontId="61" fillId="0" borderId="7" xfId="0" applyNumberFormat="1" applyFont="1" applyFill="1" applyBorder="1" applyAlignment="1">
      <alignment horizontal="center" vertical="center"/>
    </xf>
    <xf numFmtId="14" fontId="63" fillId="0" borderId="5" xfId="41" applyNumberFormat="1" applyFont="1" applyFill="1" applyBorder="1" applyAlignment="1">
      <alignment horizontal="center" vertical="center" wrapText="1"/>
    </xf>
    <xf numFmtId="14" fontId="63" fillId="0" borderId="6" xfId="41" applyNumberFormat="1" applyFont="1" applyFill="1" applyBorder="1" applyAlignment="1">
      <alignment horizontal="center" vertical="center" wrapText="1"/>
    </xf>
    <xf numFmtId="14" fontId="63" fillId="0" borderId="7" xfId="41" applyNumberFormat="1" applyFont="1" applyFill="1" applyBorder="1" applyAlignment="1">
      <alignment horizontal="center" vertical="center" wrapText="1"/>
    </xf>
    <xf numFmtId="165" fontId="107" fillId="13" borderId="14" xfId="7" applyFont="1" applyFill="1" applyBorder="1" applyAlignment="1">
      <alignment horizontal="center" vertical="center" wrapText="1"/>
    </xf>
    <xf numFmtId="14" fontId="107" fillId="13" borderId="14" xfId="7" applyNumberFormat="1" applyFont="1" applyFill="1" applyBorder="1" applyAlignment="1">
      <alignment horizontal="center" vertical="center" wrapText="1"/>
    </xf>
    <xf numFmtId="164" fontId="54" fillId="5" borderId="14" xfId="0" applyNumberFormat="1" applyFont="1" applyFill="1" applyBorder="1" applyAlignment="1">
      <alignment horizontal="left" vertical="center" wrapText="1"/>
    </xf>
    <xf numFmtId="164" fontId="54" fillId="5" borderId="27" xfId="0" applyNumberFormat="1" applyFont="1" applyFill="1" applyBorder="1" applyAlignment="1">
      <alignment vertical="center" wrapText="1"/>
    </xf>
    <xf numFmtId="168" fontId="156" fillId="5" borderId="60" xfId="7" applyNumberFormat="1" applyFont="1" applyFill="1" applyBorder="1" applyAlignment="1">
      <alignment horizontal="right" vertical="center"/>
    </xf>
    <xf numFmtId="168" fontId="156" fillId="5" borderId="50" xfId="7" applyNumberFormat="1" applyFont="1" applyFill="1" applyBorder="1" applyAlignment="1">
      <alignment horizontal="right" vertical="center"/>
    </xf>
    <xf numFmtId="168" fontId="156" fillId="5" borderId="29" xfId="7" applyNumberFormat="1" applyFont="1" applyFill="1" applyBorder="1" applyAlignment="1">
      <alignment horizontal="right" vertical="center"/>
    </xf>
    <xf numFmtId="168" fontId="156" fillId="5" borderId="31" xfId="7" applyNumberFormat="1" applyFont="1" applyFill="1" applyBorder="1" applyAlignment="1">
      <alignment horizontal="right" vertical="center"/>
    </xf>
    <xf numFmtId="168" fontId="156" fillId="5" borderId="32" xfId="7" applyNumberFormat="1" applyFont="1" applyFill="1" applyBorder="1" applyAlignment="1">
      <alignment horizontal="right" vertical="center"/>
    </xf>
    <xf numFmtId="168" fontId="156" fillId="5" borderId="56" xfId="7" applyNumberFormat="1" applyFont="1" applyFill="1" applyBorder="1" applyAlignment="1">
      <alignment horizontal="right" vertical="center"/>
    </xf>
    <xf numFmtId="168" fontId="54" fillId="5" borderId="41" xfId="7" applyNumberFormat="1" applyFont="1" applyFill="1" applyBorder="1" applyAlignment="1">
      <alignment horizontal="center" vertical="center" readingOrder="1"/>
    </xf>
    <xf numFmtId="168" fontId="54" fillId="5" borderId="21" xfId="7" applyNumberFormat="1" applyFont="1" applyFill="1" applyBorder="1" applyAlignment="1">
      <alignment horizontal="center" vertical="center" readingOrder="1"/>
    </xf>
    <xf numFmtId="168" fontId="54" fillId="5" borderId="42" xfId="7" applyNumberFormat="1" applyFont="1" applyFill="1" applyBorder="1" applyAlignment="1" applyProtection="1">
      <alignment horizontal="center" vertical="center" readingOrder="1"/>
    </xf>
    <xf numFmtId="168" fontId="156" fillId="5" borderId="60" xfId="7" applyNumberFormat="1" applyFont="1" applyFill="1" applyBorder="1" applyAlignment="1">
      <alignment horizontal="center" vertical="center"/>
    </xf>
    <xf numFmtId="168" fontId="156" fillId="5" borderId="19" xfId="7" applyNumberFormat="1" applyFont="1" applyFill="1" applyBorder="1" applyAlignment="1">
      <alignment horizontal="center" vertical="center"/>
    </xf>
    <xf numFmtId="168" fontId="54" fillId="5" borderId="19" xfId="7" applyNumberFormat="1" applyFont="1" applyFill="1" applyBorder="1" applyAlignment="1">
      <alignment horizontal="center" vertical="center"/>
    </xf>
    <xf numFmtId="168" fontId="156" fillId="5" borderId="35" xfId="7" applyNumberFormat="1" applyFont="1" applyFill="1" applyBorder="1" applyAlignment="1">
      <alignment horizontal="center" vertical="center"/>
    </xf>
    <xf numFmtId="168" fontId="156" fillId="5" borderId="28" xfId="7" applyNumberFormat="1" applyFont="1" applyFill="1" applyBorder="1" applyAlignment="1">
      <alignment horizontal="center" vertical="center"/>
    </xf>
    <xf numFmtId="168" fontId="54" fillId="5" borderId="16" xfId="7" applyNumberFormat="1" applyFont="1" applyFill="1" applyBorder="1" applyAlignment="1">
      <alignment horizontal="center" vertical="center" readingOrder="1"/>
    </xf>
    <xf numFmtId="168" fontId="54" fillId="5" borderId="14" xfId="7" applyNumberFormat="1" applyFont="1" applyFill="1" applyBorder="1" applyAlignment="1">
      <alignment horizontal="center" vertical="center" readingOrder="1"/>
    </xf>
    <xf numFmtId="168" fontId="54" fillId="5" borderId="27" xfId="7" applyNumberFormat="1" applyFont="1" applyFill="1" applyBorder="1" applyAlignment="1">
      <alignment horizontal="center" vertical="center" readingOrder="1"/>
    </xf>
    <xf numFmtId="168" fontId="156" fillId="5" borderId="29" xfId="7" applyNumberFormat="1" applyFont="1" applyFill="1" applyBorder="1" applyAlignment="1">
      <alignment horizontal="center" vertical="center"/>
    </xf>
    <xf numFmtId="168" fontId="156" fillId="5" borderId="14" xfId="7" applyNumberFormat="1" applyFont="1" applyFill="1" applyBorder="1" applyAlignment="1">
      <alignment horizontal="center" vertical="center"/>
    </xf>
    <xf numFmtId="168" fontId="54" fillId="5" borderId="14" xfId="7" applyNumberFormat="1" applyFont="1" applyFill="1" applyBorder="1" applyAlignment="1">
      <alignment horizontal="center" vertical="center"/>
    </xf>
    <xf numFmtId="168" fontId="156" fillId="5" borderId="63" xfId="7" applyNumberFormat="1" applyFont="1" applyFill="1" applyBorder="1" applyAlignment="1">
      <alignment horizontal="center" vertical="center"/>
    </xf>
    <xf numFmtId="168" fontId="156" fillId="5" borderId="27" xfId="7" applyNumberFormat="1" applyFont="1" applyFill="1" applyBorder="1" applyAlignment="1">
      <alignment horizontal="center" vertical="center"/>
    </xf>
    <xf numFmtId="168" fontId="54" fillId="5" borderId="17" xfId="7" applyNumberFormat="1" applyFont="1" applyFill="1" applyBorder="1" applyAlignment="1">
      <alignment horizontal="center" vertical="center" readingOrder="1"/>
    </xf>
    <xf numFmtId="168" fontId="54" fillId="5" borderId="33" xfId="7" applyNumberFormat="1" applyFont="1" applyFill="1" applyBorder="1" applyAlignment="1">
      <alignment horizontal="center" vertical="center" readingOrder="1"/>
    </xf>
    <xf numFmtId="168" fontId="54" fillId="5" borderId="26" xfId="7" applyNumberFormat="1" applyFont="1" applyFill="1" applyBorder="1" applyAlignment="1">
      <alignment horizontal="center" vertical="center" readingOrder="1"/>
    </xf>
    <xf numFmtId="168" fontId="156" fillId="5" borderId="32" xfId="7" applyNumberFormat="1" applyFont="1" applyFill="1" applyBorder="1" applyAlignment="1">
      <alignment horizontal="center" vertical="center"/>
    </xf>
    <xf numFmtId="168" fontId="156" fillId="5" borderId="33" xfId="7" applyNumberFormat="1" applyFont="1" applyFill="1" applyBorder="1" applyAlignment="1">
      <alignment horizontal="center" vertical="center"/>
    </xf>
    <xf numFmtId="168" fontId="54" fillId="5" borderId="33" xfId="7" applyNumberFormat="1" applyFont="1" applyFill="1" applyBorder="1" applyAlignment="1">
      <alignment horizontal="center" vertical="center"/>
    </xf>
    <xf numFmtId="168" fontId="156" fillId="5" borderId="34" xfId="7" applyNumberFormat="1" applyFont="1" applyFill="1" applyBorder="1" applyAlignment="1">
      <alignment horizontal="center" vertical="center"/>
    </xf>
    <xf numFmtId="168" fontId="156" fillId="5" borderId="26" xfId="7" applyNumberFormat="1" applyFont="1" applyFill="1" applyBorder="1" applyAlignment="1">
      <alignment horizontal="center" vertical="center"/>
    </xf>
    <xf numFmtId="168" fontId="158" fillId="5" borderId="29" xfId="7" applyNumberFormat="1" applyFont="1" applyFill="1" applyBorder="1" applyAlignment="1">
      <alignment horizontal="right" vertical="center"/>
    </xf>
    <xf numFmtId="0" fontId="82" fillId="0" borderId="15" xfId="0" applyFont="1" applyFill="1" applyBorder="1" applyAlignment="1">
      <alignment horizontal="center" vertical="center"/>
    </xf>
    <xf numFmtId="0" fontId="82" fillId="0" borderId="19"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2"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49" fillId="0" borderId="0" xfId="0" applyFont="1" applyAlignment="1">
      <alignment horizontal="left" vertical="center" wrapText="1"/>
    </xf>
    <xf numFmtId="0" fontId="49" fillId="5" borderId="0" xfId="0" applyFont="1" applyFill="1" applyBorder="1" applyAlignment="1">
      <alignment horizontal="left" vertical="center"/>
    </xf>
    <xf numFmtId="0" fontId="81" fillId="5" borderId="0" xfId="0" applyFont="1" applyFill="1" applyBorder="1" applyAlignment="1">
      <alignment vertical="center"/>
    </xf>
    <xf numFmtId="0" fontId="49" fillId="5" borderId="0" xfId="0" applyFont="1" applyFill="1" applyAlignment="1">
      <alignment horizontal="left" vertical="center"/>
    </xf>
    <xf numFmtId="0" fontId="73" fillId="9" borderId="3" xfId="0" applyFont="1" applyFill="1" applyBorder="1" applyAlignment="1">
      <alignment vertical="center" wrapText="1"/>
    </xf>
    <xf numFmtId="0" fontId="73" fillId="9" borderId="24" xfId="0" applyFont="1" applyFill="1" applyBorder="1" applyAlignment="1">
      <alignment horizontal="left" vertical="center" wrapText="1"/>
    </xf>
    <xf numFmtId="0" fontId="69" fillId="0" borderId="14" xfId="0" applyFont="1" applyBorder="1" applyAlignment="1">
      <alignment horizontal="left" vertical="center" wrapText="1"/>
    </xf>
    <xf numFmtId="0" fontId="81" fillId="0" borderId="0" xfId="0" applyFont="1" applyAlignment="1">
      <alignment horizontal="left" vertical="center"/>
    </xf>
    <xf numFmtId="0" fontId="126" fillId="22" borderId="4" xfId="0" applyFont="1" applyFill="1" applyBorder="1" applyAlignment="1">
      <alignment horizontal="center" vertical="center" wrapText="1"/>
    </xf>
    <xf numFmtId="164" fontId="54" fillId="28" borderId="22" xfId="9" applyFont="1" applyFill="1" applyBorder="1" applyAlignment="1">
      <alignment vertical="center"/>
    </xf>
    <xf numFmtId="164" fontId="54" fillId="28" borderId="21" xfId="9" applyFont="1" applyFill="1" applyBorder="1" applyAlignment="1">
      <alignment vertical="center"/>
    </xf>
    <xf numFmtId="164" fontId="54" fillId="28" borderId="30" xfId="9" applyFont="1" applyFill="1" applyBorder="1" applyAlignment="1">
      <alignment vertical="center"/>
    </xf>
    <xf numFmtId="164" fontId="54" fillId="28" borderId="29" xfId="9" applyFont="1" applyFill="1" applyBorder="1" applyAlignment="1">
      <alignment horizontal="center" vertical="center"/>
    </xf>
    <xf numFmtId="164" fontId="54" fillId="28" borderId="31" xfId="9" applyFont="1" applyFill="1" applyBorder="1" applyAlignment="1">
      <alignment horizontal="center" vertical="center"/>
    </xf>
    <xf numFmtId="164" fontId="54" fillId="28" borderId="29" xfId="9" applyFont="1" applyFill="1" applyBorder="1" applyAlignment="1">
      <alignment horizontal="center" vertical="center" wrapText="1"/>
    </xf>
    <xf numFmtId="164" fontId="54" fillId="28" borderId="14" xfId="9" applyFont="1" applyFill="1" applyBorder="1" applyAlignment="1">
      <alignment horizontal="center" vertical="center" wrapText="1"/>
    </xf>
    <xf numFmtId="164" fontId="54" fillId="28" borderId="63" xfId="9" applyFont="1" applyFill="1" applyBorder="1" applyAlignment="1">
      <alignment horizontal="center" vertical="center" wrapText="1"/>
    </xf>
    <xf numFmtId="164" fontId="54" fillId="28" borderId="14" xfId="9" applyFont="1" applyFill="1" applyBorder="1" applyAlignment="1">
      <alignment horizontal="center" vertical="center"/>
    </xf>
    <xf numFmtId="164" fontId="54" fillId="28" borderId="63" xfId="9" applyFont="1" applyFill="1" applyBorder="1" applyAlignment="1">
      <alignment horizontal="center" vertical="center"/>
    </xf>
    <xf numFmtId="164" fontId="54" fillId="28" borderId="32" xfId="9" applyFont="1" applyFill="1" applyBorder="1" applyAlignment="1">
      <alignment horizontal="center" vertical="center"/>
    </xf>
    <xf numFmtId="164" fontId="54" fillId="28" borderId="33" xfId="9" applyFont="1" applyFill="1" applyBorder="1" applyAlignment="1">
      <alignment horizontal="center" vertical="center"/>
    </xf>
    <xf numFmtId="164" fontId="54" fillId="28" borderId="34" xfId="9" applyFont="1" applyFill="1" applyBorder="1" applyAlignment="1">
      <alignment horizontal="center" vertical="center"/>
    </xf>
    <xf numFmtId="168" fontId="58" fillId="28" borderId="36" xfId="10" applyNumberFormat="1" applyFont="1" applyFill="1" applyBorder="1" applyAlignment="1">
      <alignment vertical="center"/>
    </xf>
    <xf numFmtId="168" fontId="58" fillId="28" borderId="10" xfId="10" applyNumberFormat="1" applyFont="1" applyFill="1" applyBorder="1" applyAlignment="1">
      <alignment vertical="center"/>
    </xf>
    <xf numFmtId="168" fontId="58" fillId="28" borderId="0" xfId="10" applyNumberFormat="1" applyFont="1" applyFill="1" applyBorder="1" applyAlignment="1">
      <alignment horizontal="center" vertical="center"/>
    </xf>
    <xf numFmtId="168" fontId="54" fillId="28" borderId="2" xfId="10" applyNumberFormat="1" applyFont="1" applyFill="1" applyBorder="1" applyAlignment="1">
      <alignment vertical="center"/>
    </xf>
    <xf numFmtId="168" fontId="54" fillId="28" borderId="3" xfId="10" applyNumberFormat="1" applyFont="1" applyFill="1" applyBorder="1" applyAlignment="1">
      <alignment vertical="center"/>
    </xf>
    <xf numFmtId="0" fontId="81" fillId="9" borderId="19" xfId="0" applyFont="1" applyFill="1" applyBorder="1" applyAlignment="1">
      <alignment horizontal="center" vertical="center" wrapText="1"/>
    </xf>
    <xf numFmtId="0" fontId="81" fillId="9" borderId="60" xfId="0" applyFont="1" applyFill="1" applyBorder="1" applyAlignment="1">
      <alignment horizontal="center" vertical="center" wrapText="1"/>
    </xf>
    <xf numFmtId="0" fontId="69" fillId="0" borderId="19" xfId="0" applyFont="1" applyBorder="1" applyAlignment="1">
      <alignment horizontal="left" vertical="center" wrapText="1"/>
    </xf>
    <xf numFmtId="0" fontId="49" fillId="0" borderId="28" xfId="0" applyFont="1" applyBorder="1" applyAlignment="1">
      <alignment horizontal="center" vertical="center"/>
    </xf>
    <xf numFmtId="0" fontId="49" fillId="0" borderId="27" xfId="0" applyFont="1" applyBorder="1" applyAlignment="1">
      <alignment horizontal="center" vertical="center"/>
    </xf>
    <xf numFmtId="0" fontId="69" fillId="0" borderId="33" xfId="0" applyFont="1" applyBorder="1" applyAlignment="1">
      <alignment horizontal="left" vertical="center" wrapText="1"/>
    </xf>
    <xf numFmtId="0" fontId="49" fillId="0" borderId="26" xfId="0" applyFont="1" applyBorder="1" applyAlignment="1">
      <alignment horizontal="center" vertical="center"/>
    </xf>
    <xf numFmtId="0" fontId="97" fillId="23" borderId="14" xfId="0" applyFont="1" applyFill="1" applyBorder="1" applyAlignment="1">
      <alignment horizontal="center" vertical="center" wrapText="1"/>
    </xf>
    <xf numFmtId="0" fontId="97" fillId="23" borderId="29" xfId="0" applyFont="1" applyFill="1" applyBorder="1" applyAlignment="1">
      <alignment horizontal="left" vertical="center"/>
    </xf>
    <xf numFmtId="0" fontId="97" fillId="23" borderId="32" xfId="0" applyFont="1" applyFill="1" applyBorder="1" applyAlignment="1">
      <alignment horizontal="left" vertical="center"/>
    </xf>
    <xf numFmtId="0" fontId="97" fillId="23" borderId="60" xfId="0" applyFont="1" applyFill="1" applyBorder="1" applyAlignment="1">
      <alignment horizontal="left" vertical="center"/>
    </xf>
    <xf numFmtId="0" fontId="95" fillId="10" borderId="27" xfId="0" applyFont="1" applyFill="1" applyBorder="1" applyAlignment="1">
      <alignment horizontal="center" vertical="center" wrapText="1"/>
    </xf>
    <xf numFmtId="0" fontId="76" fillId="25" borderId="19" xfId="0" applyFont="1" applyFill="1" applyBorder="1" applyAlignment="1">
      <alignment horizontal="center" vertical="center" wrapText="1"/>
    </xf>
    <xf numFmtId="0" fontId="43" fillId="22" borderId="39" xfId="0" applyFont="1" applyFill="1" applyBorder="1" applyAlignment="1">
      <alignment horizontal="center" vertical="center" wrapText="1"/>
    </xf>
    <xf numFmtId="0" fontId="81" fillId="15" borderId="16" xfId="0" applyFont="1" applyFill="1" applyBorder="1" applyAlignment="1">
      <alignment horizontal="center" vertical="center" textRotation="90" wrapText="1"/>
    </xf>
    <xf numFmtId="0" fontId="79" fillId="6" borderId="0" xfId="0" applyFont="1" applyFill="1" applyBorder="1" applyAlignment="1">
      <alignment horizontal="left" vertical="center" wrapText="1"/>
    </xf>
    <xf numFmtId="167" fontId="62" fillId="0" borderId="0" xfId="0" applyNumberFormat="1" applyFont="1" applyFill="1" applyBorder="1" applyAlignment="1">
      <alignment horizontal="center" vertical="center"/>
    </xf>
    <xf numFmtId="0" fontId="61" fillId="0" borderId="0" xfId="0" applyNumberFormat="1" applyFont="1" applyFill="1" applyBorder="1" applyAlignment="1">
      <alignment horizontal="left" vertical="center" wrapText="1"/>
    </xf>
    <xf numFmtId="0" fontId="61" fillId="0" borderId="14" xfId="0" applyFont="1" applyBorder="1" applyAlignment="1">
      <alignment horizontal="center" vertical="center"/>
    </xf>
    <xf numFmtId="0" fontId="97" fillId="23" borderId="27" xfId="0" applyFont="1" applyFill="1" applyBorder="1" applyAlignment="1">
      <alignment horizontal="center" vertical="center" wrapText="1"/>
    </xf>
    <xf numFmtId="0" fontId="61" fillId="0" borderId="0" xfId="0" applyFont="1" applyFill="1" applyBorder="1" applyAlignment="1">
      <alignment horizontal="left" vertical="center" wrapText="1"/>
    </xf>
    <xf numFmtId="0" fontId="61" fillId="0" borderId="0" xfId="0" applyFont="1" applyFill="1" applyBorder="1" applyAlignment="1">
      <alignment horizontal="left" vertical="center"/>
    </xf>
    <xf numFmtId="164" fontId="69" fillId="27" borderId="14" xfId="8" applyFont="1" applyFill="1" applyBorder="1" applyAlignment="1">
      <alignment horizontal="center" vertical="center" wrapText="1"/>
    </xf>
    <xf numFmtId="164" fontId="45" fillId="6" borderId="14" xfId="8" applyFont="1" applyFill="1" applyBorder="1" applyAlignment="1">
      <alignment horizontal="center" vertical="center"/>
    </xf>
    <xf numFmtId="164" fontId="69" fillId="13" borderId="21" xfId="8" applyFont="1" applyFill="1" applyBorder="1" applyAlignment="1">
      <alignment horizontal="center" vertical="center" wrapText="1"/>
    </xf>
    <xf numFmtId="0" fontId="76" fillId="25" borderId="28" xfId="0" applyFont="1" applyFill="1" applyBorder="1" applyAlignment="1">
      <alignment horizontal="center" vertical="center" wrapText="1"/>
    </xf>
    <xf numFmtId="0" fontId="49" fillId="0" borderId="0" xfId="0" applyFont="1" applyAlignment="1">
      <alignment horizontal="left" vertical="center" wrapText="1"/>
    </xf>
    <xf numFmtId="0" fontId="81" fillId="10" borderId="26" xfId="0" applyFont="1" applyFill="1" applyBorder="1" applyAlignment="1">
      <alignment horizontal="center" vertical="center" wrapText="1"/>
    </xf>
    <xf numFmtId="0" fontId="101" fillId="5" borderId="0" xfId="0" applyFont="1" applyFill="1" applyBorder="1" applyAlignment="1">
      <alignment horizontal="left" vertical="center" wrapText="1"/>
    </xf>
    <xf numFmtId="0" fontId="49" fillId="0" borderId="14" xfId="0" applyFont="1" applyBorder="1" applyAlignment="1">
      <alignment horizontal="center" vertical="center"/>
    </xf>
    <xf numFmtId="0" fontId="69" fillId="5" borderId="14" xfId="0" applyFont="1" applyFill="1" applyBorder="1" applyAlignment="1">
      <alignment horizontal="left" vertical="center" wrapText="1"/>
    </xf>
    <xf numFmtId="0" fontId="81" fillId="10" borderId="27" xfId="0" applyFont="1" applyFill="1" applyBorder="1" applyAlignment="1">
      <alignment horizontal="center" vertical="center" wrapText="1"/>
    </xf>
    <xf numFmtId="0" fontId="44" fillId="5" borderId="14" xfId="0" applyFont="1" applyFill="1" applyBorder="1" applyAlignment="1">
      <alignment horizontal="left" vertical="center" wrapText="1"/>
    </xf>
    <xf numFmtId="0" fontId="81" fillId="6" borderId="14" xfId="0" applyFont="1" applyFill="1" applyBorder="1" applyAlignment="1">
      <alignment horizontal="left" vertical="center" wrapText="1"/>
    </xf>
    <xf numFmtId="0" fontId="69" fillId="23" borderId="14" xfId="0" applyFont="1" applyFill="1" applyBorder="1" applyAlignment="1">
      <alignment horizontal="left" vertical="center"/>
    </xf>
    <xf numFmtId="0" fontId="81" fillId="6" borderId="14" xfId="0" applyFont="1" applyFill="1" applyBorder="1" applyAlignment="1">
      <alignment vertical="center"/>
    </xf>
    <xf numFmtId="0" fontId="49" fillId="17" borderId="20" xfId="0" applyFont="1" applyFill="1" applyBorder="1" applyAlignment="1">
      <alignment horizontal="center" vertical="center" wrapText="1"/>
    </xf>
    <xf numFmtId="0" fontId="49" fillId="17" borderId="21" xfId="0" applyFont="1" applyFill="1" applyBorder="1" applyAlignment="1">
      <alignment horizontal="center" vertical="center" wrapText="1"/>
    </xf>
    <xf numFmtId="0" fontId="49" fillId="0" borderId="20" xfId="0" applyFont="1" applyBorder="1" applyAlignment="1">
      <alignment vertical="center" wrapText="1"/>
    </xf>
    <xf numFmtId="0" fontId="49" fillId="0" borderId="21" xfId="0" applyFont="1" applyBorder="1" applyAlignment="1">
      <alignment vertical="center" wrapText="1"/>
    </xf>
    <xf numFmtId="0" fontId="49" fillId="0" borderId="12" xfId="0" applyFont="1" applyBorder="1" applyAlignment="1">
      <alignment vertical="center" wrapText="1"/>
    </xf>
    <xf numFmtId="0" fontId="97" fillId="5" borderId="0" xfId="0" applyFont="1" applyFill="1" applyBorder="1" applyAlignment="1">
      <alignment horizontal="center" vertical="center"/>
    </xf>
    <xf numFmtId="0" fontId="81" fillId="15" borderId="17" xfId="0" applyFont="1" applyFill="1" applyBorder="1" applyAlignment="1">
      <alignment horizontal="left" vertical="center" wrapText="1"/>
    </xf>
    <xf numFmtId="0" fontId="81" fillId="15" borderId="11" xfId="0" applyFont="1" applyFill="1" applyBorder="1" applyAlignment="1">
      <alignment horizontal="left" vertical="center" wrapText="1"/>
    </xf>
    <xf numFmtId="0" fontId="81" fillId="15" borderId="41" xfId="0" applyFont="1" applyFill="1" applyBorder="1" applyAlignment="1">
      <alignment horizontal="left" vertical="center" wrapText="1"/>
    </xf>
    <xf numFmtId="0" fontId="49" fillId="15" borderId="20" xfId="0" applyFont="1" applyFill="1" applyBorder="1" applyAlignment="1">
      <alignment horizontal="center" vertical="center" wrapText="1"/>
    </xf>
    <xf numFmtId="0" fontId="49" fillId="15" borderId="12" xfId="0" applyFont="1" applyFill="1" applyBorder="1" applyAlignment="1">
      <alignment horizontal="center" vertical="center" wrapText="1"/>
    </xf>
    <xf numFmtId="0" fontId="49" fillId="15" borderId="21" xfId="0" applyFont="1" applyFill="1" applyBorder="1" applyAlignment="1">
      <alignment horizontal="center" vertical="center" wrapText="1"/>
    </xf>
    <xf numFmtId="0" fontId="162" fillId="16" borderId="20" xfId="0" applyFont="1" applyFill="1" applyBorder="1" applyAlignment="1">
      <alignment horizontal="center" vertical="center" wrapText="1"/>
    </xf>
    <xf numFmtId="0" fontId="162" fillId="16" borderId="12" xfId="0" applyFont="1" applyFill="1" applyBorder="1" applyAlignment="1">
      <alignment horizontal="center" vertical="center" wrapText="1"/>
    </xf>
    <xf numFmtId="0" fontId="162" fillId="16" borderId="21" xfId="0" applyFont="1" applyFill="1" applyBorder="1" applyAlignment="1">
      <alignment horizontal="center" vertical="center" wrapText="1"/>
    </xf>
    <xf numFmtId="0" fontId="43" fillId="16" borderId="37" xfId="0" applyFont="1" applyFill="1" applyBorder="1" applyAlignment="1">
      <alignment horizontal="center" vertical="center" wrapText="1"/>
    </xf>
    <xf numFmtId="0" fontId="43" fillId="16" borderId="11" xfId="0" applyFont="1" applyFill="1" applyBorder="1" applyAlignment="1">
      <alignment horizontal="center" vertical="center" wrapText="1"/>
    </xf>
    <xf numFmtId="0" fontId="43" fillId="16" borderId="41" xfId="0" applyFont="1" applyFill="1" applyBorder="1" applyAlignment="1">
      <alignment horizontal="center" vertical="center" wrapText="1"/>
    </xf>
    <xf numFmtId="0" fontId="81" fillId="9" borderId="25" xfId="0" applyFont="1" applyFill="1" applyBorder="1" applyAlignment="1">
      <alignment horizontal="center" vertical="center" wrapText="1"/>
    </xf>
    <xf numFmtId="0" fontId="81" fillId="9" borderId="3" xfId="0" applyFont="1" applyFill="1" applyBorder="1" applyAlignment="1">
      <alignment horizontal="center" vertical="center" wrapText="1"/>
    </xf>
    <xf numFmtId="0" fontId="81" fillId="9" borderId="37" xfId="0" applyFont="1" applyFill="1" applyBorder="1" applyAlignment="1">
      <alignment horizontal="center" vertical="center" wrapText="1"/>
    </xf>
    <xf numFmtId="0" fontId="81" fillId="9" borderId="2" xfId="0" applyFont="1" applyFill="1" applyBorder="1" applyAlignment="1">
      <alignment horizontal="center" vertical="center" wrapText="1"/>
    </xf>
    <xf numFmtId="0" fontId="162" fillId="16" borderId="25" xfId="0" applyFont="1" applyFill="1" applyBorder="1" applyAlignment="1">
      <alignment horizontal="center" vertical="center" wrapText="1"/>
    </xf>
    <xf numFmtId="0" fontId="49" fillId="0" borderId="25" xfId="0" applyFont="1" applyBorder="1" applyAlignment="1">
      <alignment vertical="center" wrapText="1"/>
    </xf>
    <xf numFmtId="0" fontId="81" fillId="18" borderId="11" xfId="0" applyFont="1" applyFill="1" applyBorder="1" applyAlignment="1">
      <alignment horizontal="center" vertical="center" wrapText="1"/>
    </xf>
    <xf numFmtId="0" fontId="81" fillId="18" borderId="2" xfId="0" applyFont="1" applyFill="1" applyBorder="1" applyAlignment="1">
      <alignment horizontal="center" vertical="center" wrapText="1"/>
    </xf>
    <xf numFmtId="0" fontId="49" fillId="17" borderId="12" xfId="0" applyFont="1" applyFill="1" applyBorder="1" applyAlignment="1">
      <alignment horizontal="center" vertical="center" wrapText="1"/>
    </xf>
    <xf numFmtId="0" fontId="49" fillId="5" borderId="0" xfId="0" applyFont="1" applyFill="1" applyBorder="1" applyAlignment="1">
      <alignment horizontal="left" vertical="center" wrapText="1"/>
    </xf>
    <xf numFmtId="0" fontId="81" fillId="6" borderId="38" xfId="0" applyFont="1" applyFill="1" applyBorder="1" applyAlignment="1">
      <alignment horizontal="center" vertical="center" wrapText="1"/>
    </xf>
    <xf numFmtId="0" fontId="81" fillId="6" borderId="4" xfId="0" applyFont="1" applyFill="1" applyBorder="1" applyAlignment="1">
      <alignment horizontal="center" vertical="center" wrapText="1"/>
    </xf>
    <xf numFmtId="0" fontId="49" fillId="18" borderId="20" xfId="0" applyFont="1" applyFill="1" applyBorder="1" applyAlignment="1">
      <alignment horizontal="center" vertical="center" wrapText="1"/>
    </xf>
    <xf numFmtId="0" fontId="49" fillId="18" borderId="12" xfId="0" applyFont="1" applyFill="1" applyBorder="1" applyAlignment="1">
      <alignment horizontal="center" vertical="center" wrapText="1"/>
    </xf>
    <xf numFmtId="0" fontId="49" fillId="18" borderId="21" xfId="0" applyFont="1" applyFill="1" applyBorder="1" applyAlignment="1">
      <alignment horizontal="center" vertical="center" wrapText="1"/>
    </xf>
    <xf numFmtId="0" fontId="49" fillId="0" borderId="20" xfId="0" applyFont="1" applyBorder="1" applyAlignment="1">
      <alignment horizontal="left" vertical="center" wrapText="1"/>
    </xf>
    <xf numFmtId="0" fontId="49" fillId="0" borderId="12" xfId="0" applyFont="1" applyBorder="1" applyAlignment="1">
      <alignment horizontal="left" vertical="center" wrapText="1"/>
    </xf>
    <xf numFmtId="0" fontId="49" fillId="0" borderId="21" xfId="0" applyFont="1" applyBorder="1" applyAlignment="1">
      <alignment horizontal="left" vertical="center" wrapText="1"/>
    </xf>
    <xf numFmtId="0" fontId="81" fillId="17" borderId="17" xfId="0" applyFont="1" applyFill="1" applyBorder="1" applyAlignment="1">
      <alignment horizontal="center" vertical="center" wrapText="1"/>
    </xf>
    <xf numFmtId="0" fontId="81" fillId="17" borderId="11" xfId="0" applyFont="1" applyFill="1" applyBorder="1" applyAlignment="1">
      <alignment horizontal="center" vertical="center" wrapText="1"/>
    </xf>
    <xf numFmtId="0" fontId="81" fillId="17" borderId="41" xfId="0" applyFont="1" applyFill="1" applyBorder="1" applyAlignment="1">
      <alignment horizontal="center" vertical="center" wrapText="1"/>
    </xf>
    <xf numFmtId="0" fontId="49" fillId="0" borderId="3" xfId="0" applyFont="1" applyBorder="1" applyAlignment="1">
      <alignment vertical="center" wrapText="1"/>
    </xf>
    <xf numFmtId="0" fontId="49" fillId="18" borderId="3" xfId="0" applyFont="1" applyFill="1" applyBorder="1" applyAlignment="1">
      <alignment horizontal="center" vertical="center" wrapText="1"/>
    </xf>
    <xf numFmtId="0" fontId="97" fillId="28" borderId="15" xfId="0" applyFont="1" applyFill="1" applyBorder="1" applyAlignment="1">
      <alignment horizontal="center" vertical="center" wrapText="1"/>
    </xf>
    <xf numFmtId="0" fontId="97" fillId="28" borderId="35" xfId="0" applyFont="1" applyFill="1" applyBorder="1" applyAlignment="1">
      <alignment horizontal="center" vertical="center" wrapText="1"/>
    </xf>
    <xf numFmtId="0" fontId="88" fillId="5" borderId="16" xfId="0" applyFont="1" applyFill="1" applyBorder="1" applyAlignment="1">
      <alignment horizontal="left" vertical="center" wrapText="1"/>
    </xf>
    <xf numFmtId="0" fontId="88" fillId="5" borderId="63" xfId="0" applyFont="1" applyFill="1" applyBorder="1" applyAlignment="1">
      <alignment horizontal="left" vertical="center" wrapText="1"/>
    </xf>
    <xf numFmtId="164" fontId="54" fillId="5" borderId="63" xfId="0" applyNumberFormat="1" applyFont="1" applyFill="1" applyBorder="1" applyAlignment="1">
      <alignment horizontal="left" vertical="center" wrapText="1"/>
    </xf>
    <xf numFmtId="164" fontId="54" fillId="5" borderId="31" xfId="0" applyNumberFormat="1" applyFont="1" applyFill="1" applyBorder="1" applyAlignment="1">
      <alignment horizontal="left" vertical="center" wrapText="1"/>
    </xf>
    <xf numFmtId="164" fontId="54" fillId="5" borderId="29" xfId="0" applyNumberFormat="1" applyFont="1" applyFill="1" applyBorder="1" applyAlignment="1">
      <alignment horizontal="left" vertical="center" wrapText="1"/>
    </xf>
    <xf numFmtId="0" fontId="97" fillId="23" borderId="15" xfId="0" applyFont="1" applyFill="1" applyBorder="1" applyAlignment="1">
      <alignment horizontal="left" vertical="center"/>
    </xf>
    <xf numFmtId="0" fontId="97" fillId="23" borderId="60" xfId="0" applyFont="1" applyFill="1" applyBorder="1" applyAlignment="1">
      <alignment horizontal="left" vertical="center"/>
    </xf>
    <xf numFmtId="0" fontId="97" fillId="23" borderId="19" xfId="0" applyFont="1" applyFill="1" applyBorder="1" applyAlignment="1">
      <alignment horizontal="left" vertical="center"/>
    </xf>
    <xf numFmtId="0" fontId="97" fillId="23" borderId="28" xfId="0" applyFont="1" applyFill="1" applyBorder="1" applyAlignment="1">
      <alignment horizontal="left" vertical="center"/>
    </xf>
    <xf numFmtId="0" fontId="97" fillId="23" borderId="16" xfId="0" applyFont="1" applyFill="1" applyBorder="1" applyAlignment="1">
      <alignment horizontal="left" vertical="center"/>
    </xf>
    <xf numFmtId="0" fontId="97" fillId="23" borderId="29" xfId="0" applyFont="1" applyFill="1" applyBorder="1" applyAlignment="1">
      <alignment horizontal="left" vertical="center"/>
    </xf>
    <xf numFmtId="0" fontId="97" fillId="23" borderId="14" xfId="0" applyFont="1" applyFill="1" applyBorder="1" applyAlignment="1">
      <alignment horizontal="left" vertical="center"/>
    </xf>
    <xf numFmtId="0" fontId="97" fillId="23" borderId="27" xfId="0" applyFont="1" applyFill="1" applyBorder="1" applyAlignment="1">
      <alignment horizontal="left" vertical="center"/>
    </xf>
    <xf numFmtId="168" fontId="129" fillId="23" borderId="45" xfId="0" applyNumberFormat="1" applyFont="1" applyFill="1" applyBorder="1" applyAlignment="1">
      <alignment horizontal="left" vertical="center" wrapText="1"/>
    </xf>
    <xf numFmtId="168" fontId="129" fillId="23" borderId="18" xfId="0" applyNumberFormat="1" applyFont="1" applyFill="1" applyBorder="1" applyAlignment="1">
      <alignment horizontal="left" vertical="center" wrapText="1"/>
    </xf>
    <xf numFmtId="168" fontId="129" fillId="23" borderId="23" xfId="0" applyNumberFormat="1" applyFont="1" applyFill="1" applyBorder="1" applyAlignment="1">
      <alignment horizontal="left" vertical="center" wrapText="1"/>
    </xf>
    <xf numFmtId="168" fontId="129" fillId="23" borderId="39" xfId="0" applyNumberFormat="1" applyFont="1" applyFill="1" applyBorder="1" applyAlignment="1">
      <alignment horizontal="left" vertical="center" wrapText="1"/>
    </xf>
    <xf numFmtId="168" fontId="129" fillId="23" borderId="40" xfId="0" applyNumberFormat="1" applyFont="1" applyFill="1" applyBorder="1" applyAlignment="1">
      <alignment horizontal="left" vertical="center" wrapText="1"/>
    </xf>
    <xf numFmtId="168" fontId="129" fillId="23" borderId="22" xfId="0" applyNumberFormat="1" applyFont="1" applyFill="1" applyBorder="1" applyAlignment="1">
      <alignment horizontal="left" vertical="center" wrapText="1"/>
    </xf>
    <xf numFmtId="164" fontId="129" fillId="28" borderId="70" xfId="9" applyFont="1" applyFill="1" applyBorder="1" applyAlignment="1">
      <alignment horizontal="center" vertical="center" wrapText="1"/>
    </xf>
    <xf numFmtId="164" fontId="129" fillId="28" borderId="18" xfId="9" applyFont="1" applyFill="1" applyBorder="1" applyAlignment="1">
      <alignment horizontal="center" vertical="center" wrapText="1"/>
    </xf>
    <xf numFmtId="164" fontId="129" fillId="28" borderId="46" xfId="9" applyFont="1" applyFill="1" applyBorder="1" applyAlignment="1">
      <alignment horizontal="center" vertical="center" wrapText="1"/>
    </xf>
    <xf numFmtId="164" fontId="129" fillId="28" borderId="30" xfId="9" applyFont="1" applyFill="1" applyBorder="1" applyAlignment="1">
      <alignment horizontal="center" vertical="center" wrapText="1"/>
    </xf>
    <xf numFmtId="164" fontId="129" fillId="28" borderId="40" xfId="9" applyFont="1" applyFill="1" applyBorder="1" applyAlignment="1">
      <alignment horizontal="center" vertical="center" wrapText="1"/>
    </xf>
    <xf numFmtId="164" fontId="129" fillId="28" borderId="74" xfId="9" applyFont="1" applyFill="1" applyBorder="1" applyAlignment="1">
      <alignment horizontal="center" vertical="center" wrapText="1"/>
    </xf>
    <xf numFmtId="168" fontId="130" fillId="23" borderId="64" xfId="0" applyNumberFormat="1" applyFont="1" applyFill="1" applyBorder="1" applyAlignment="1">
      <alignment horizontal="left" vertical="center"/>
    </xf>
    <xf numFmtId="168" fontId="130" fillId="23" borderId="75" xfId="0" applyNumberFormat="1" applyFont="1" applyFill="1" applyBorder="1" applyAlignment="1">
      <alignment horizontal="left" vertical="center"/>
    </xf>
    <xf numFmtId="168" fontId="130" fillId="23" borderId="76" xfId="0" applyNumberFormat="1" applyFont="1" applyFill="1" applyBorder="1" applyAlignment="1">
      <alignment horizontal="left" vertical="center"/>
    </xf>
    <xf numFmtId="168" fontId="130" fillId="23" borderId="58" xfId="0" applyNumberFormat="1" applyFont="1" applyFill="1" applyBorder="1" applyAlignment="1">
      <alignment horizontal="left" vertical="center"/>
    </xf>
    <xf numFmtId="168" fontId="130" fillId="23" borderId="1" xfId="0" applyNumberFormat="1" applyFont="1" applyFill="1" applyBorder="1" applyAlignment="1">
      <alignment horizontal="left" vertical="center"/>
    </xf>
    <xf numFmtId="168" fontId="130" fillId="23" borderId="24" xfId="0" applyNumberFormat="1" applyFont="1" applyFill="1" applyBorder="1" applyAlignment="1">
      <alignment horizontal="left" vertical="center"/>
    </xf>
    <xf numFmtId="164" fontId="130" fillId="28" borderId="77" xfId="9" applyFont="1" applyFill="1" applyBorder="1" applyAlignment="1">
      <alignment horizontal="center" vertical="center"/>
    </xf>
    <xf numFmtId="164" fontId="130" fillId="28" borderId="75" xfId="9" applyFont="1" applyFill="1" applyBorder="1" applyAlignment="1">
      <alignment horizontal="center" vertical="center"/>
    </xf>
    <xf numFmtId="164" fontId="130" fillId="28" borderId="61" xfId="9" applyFont="1" applyFill="1" applyBorder="1" applyAlignment="1">
      <alignment horizontal="center" vertical="center"/>
    </xf>
    <xf numFmtId="164" fontId="130" fillId="28" borderId="71" xfId="9" applyFont="1" applyFill="1" applyBorder="1" applyAlignment="1">
      <alignment horizontal="center" vertical="center"/>
    </xf>
    <xf numFmtId="164" fontId="130" fillId="28" borderId="1" xfId="9" applyFont="1" applyFill="1" applyBorder="1" applyAlignment="1">
      <alignment horizontal="center" vertical="center"/>
    </xf>
    <xf numFmtId="164" fontId="130" fillId="28" borderId="59" xfId="9" applyFont="1" applyFill="1" applyBorder="1" applyAlignment="1">
      <alignment horizontal="center" vertical="center"/>
    </xf>
    <xf numFmtId="0" fontId="97" fillId="23" borderId="54" xfId="0" applyFont="1" applyFill="1" applyBorder="1" applyAlignment="1">
      <alignment horizontal="left" vertical="center"/>
    </xf>
    <xf numFmtId="0" fontId="97" fillId="23" borderId="32" xfId="0" applyFont="1" applyFill="1" applyBorder="1" applyAlignment="1">
      <alignment horizontal="left" vertical="center"/>
    </xf>
    <xf numFmtId="0" fontId="97" fillId="23" borderId="33" xfId="0" applyFont="1" applyFill="1" applyBorder="1" applyAlignment="1">
      <alignment horizontal="left" vertical="center"/>
    </xf>
    <xf numFmtId="0" fontId="97" fillId="23" borderId="26" xfId="0" applyFont="1" applyFill="1" applyBorder="1" applyAlignment="1">
      <alignment horizontal="left" vertical="center"/>
    </xf>
    <xf numFmtId="0" fontId="119" fillId="28" borderId="15" xfId="0" applyFont="1" applyFill="1" applyBorder="1" applyAlignment="1">
      <alignment horizontal="center" vertical="center"/>
    </xf>
    <xf numFmtId="0" fontId="119" fillId="28" borderId="19" xfId="0" applyFont="1" applyFill="1" applyBorder="1" applyAlignment="1">
      <alignment horizontal="center" vertical="center"/>
    </xf>
    <xf numFmtId="0" fontId="119" fillId="28" borderId="28" xfId="0" applyFont="1" applyFill="1" applyBorder="1" applyAlignment="1">
      <alignment horizontal="center" vertical="center"/>
    </xf>
    <xf numFmtId="0" fontId="127" fillId="28" borderId="15" xfId="0" applyFont="1" applyFill="1" applyBorder="1" applyAlignment="1">
      <alignment horizontal="center" vertical="center"/>
    </xf>
    <xf numFmtId="0" fontId="127" fillId="28" borderId="19" xfId="0" applyFont="1" applyFill="1" applyBorder="1" applyAlignment="1">
      <alignment horizontal="center" vertical="center"/>
    </xf>
    <xf numFmtId="0" fontId="127" fillId="28" borderId="28" xfId="0" applyFont="1" applyFill="1" applyBorder="1" applyAlignment="1">
      <alignment horizontal="center" vertical="center"/>
    </xf>
    <xf numFmtId="0" fontId="128" fillId="28" borderId="15" xfId="0" applyFont="1" applyFill="1" applyBorder="1" applyAlignment="1">
      <alignment horizontal="center" vertical="center"/>
    </xf>
    <xf numFmtId="0" fontId="128" fillId="28" borderId="19" xfId="0" applyFont="1" applyFill="1" applyBorder="1" applyAlignment="1">
      <alignment horizontal="center" vertical="center"/>
    </xf>
    <xf numFmtId="0" fontId="128" fillId="28" borderId="28" xfId="0" applyFont="1" applyFill="1" applyBorder="1" applyAlignment="1">
      <alignment horizontal="center" vertical="center"/>
    </xf>
    <xf numFmtId="0" fontId="97" fillId="39" borderId="19" xfId="0" applyFont="1" applyFill="1" applyBorder="1" applyAlignment="1">
      <alignment horizontal="center" vertical="center" wrapText="1"/>
    </xf>
    <xf numFmtId="0" fontId="97" fillId="39" borderId="33" xfId="0" applyFont="1" applyFill="1" applyBorder="1" applyAlignment="1">
      <alignment horizontal="center" vertical="center" wrapText="1"/>
    </xf>
    <xf numFmtId="0" fontId="97" fillId="40" borderId="19" xfId="0" applyFont="1" applyFill="1" applyBorder="1" applyAlignment="1">
      <alignment horizontal="center" vertical="center" wrapText="1"/>
    </xf>
    <xf numFmtId="0" fontId="97" fillId="40" borderId="33" xfId="0" applyFont="1" applyFill="1" applyBorder="1" applyAlignment="1">
      <alignment horizontal="center" vertical="center" wrapText="1"/>
    </xf>
    <xf numFmtId="0" fontId="97" fillId="23" borderId="19" xfId="0" applyFont="1" applyFill="1" applyBorder="1" applyAlignment="1">
      <alignment horizontal="center" vertical="center" wrapText="1"/>
    </xf>
    <xf numFmtId="0" fontId="97" fillId="23" borderId="33" xfId="0" applyFont="1" applyFill="1" applyBorder="1" applyAlignment="1">
      <alignment horizontal="center" vertical="center" wrapText="1"/>
    </xf>
    <xf numFmtId="0" fontId="97" fillId="23" borderId="28" xfId="0" applyFont="1" applyFill="1" applyBorder="1" applyAlignment="1">
      <alignment horizontal="center" vertical="center" wrapText="1"/>
    </xf>
    <xf numFmtId="0" fontId="97" fillId="23" borderId="26" xfId="0" applyFont="1" applyFill="1" applyBorder="1" applyAlignment="1">
      <alignment horizontal="center" vertical="center" wrapText="1"/>
    </xf>
    <xf numFmtId="168" fontId="118" fillId="17" borderId="35" xfId="17" applyNumberFormat="1" applyFont="1" applyFill="1" applyBorder="1" applyAlignment="1">
      <alignment horizontal="center" vertical="center" wrapText="1"/>
    </xf>
    <xf numFmtId="168" fontId="118" fillId="17" borderId="60" xfId="17" applyNumberFormat="1" applyFont="1" applyFill="1" applyBorder="1" applyAlignment="1">
      <alignment horizontal="center" vertical="center" wrapText="1"/>
    </xf>
    <xf numFmtId="0" fontId="118" fillId="31" borderId="70" xfId="0" applyFont="1" applyFill="1" applyBorder="1" applyAlignment="1">
      <alignment horizontal="center" vertical="center" wrapText="1"/>
    </xf>
    <xf numFmtId="0" fontId="118" fillId="31" borderId="46" xfId="0" applyFont="1" applyFill="1" applyBorder="1" applyAlignment="1">
      <alignment horizontal="center" vertical="center" wrapText="1"/>
    </xf>
    <xf numFmtId="0" fontId="97" fillId="23" borderId="70" xfId="0" applyFont="1" applyFill="1" applyBorder="1" applyAlignment="1">
      <alignment horizontal="center" vertical="center" wrapText="1"/>
    </xf>
    <xf numFmtId="0" fontId="97" fillId="23" borderId="18" xfId="0" applyFont="1" applyFill="1" applyBorder="1" applyAlignment="1">
      <alignment horizontal="center" vertical="center" wrapText="1"/>
    </xf>
    <xf numFmtId="0" fontId="97" fillId="23" borderId="23" xfId="0" applyFont="1" applyFill="1" applyBorder="1" applyAlignment="1">
      <alignment horizontal="center" vertical="center" wrapText="1"/>
    </xf>
    <xf numFmtId="0" fontId="97" fillId="23" borderId="30" xfId="0" applyFont="1" applyFill="1" applyBorder="1" applyAlignment="1">
      <alignment horizontal="center" vertical="center" wrapText="1"/>
    </xf>
    <xf numFmtId="0" fontId="97" fillId="23" borderId="40" xfId="0" applyFont="1" applyFill="1" applyBorder="1" applyAlignment="1">
      <alignment horizontal="center" vertical="center" wrapText="1"/>
    </xf>
    <xf numFmtId="0" fontId="97" fillId="23" borderId="22" xfId="0" applyFont="1" applyFill="1" applyBorder="1" applyAlignment="1">
      <alignment horizontal="center" vertical="center" wrapText="1"/>
    </xf>
    <xf numFmtId="0" fontId="97" fillId="23" borderId="38" xfId="0" applyFont="1" applyFill="1" applyBorder="1" applyAlignment="1">
      <alignment horizontal="center" vertical="center" wrapText="1"/>
    </xf>
    <xf numFmtId="0" fontId="97" fillId="23" borderId="42" xfId="0" applyFont="1" applyFill="1" applyBorder="1" applyAlignment="1">
      <alignment horizontal="center" vertical="center" wrapText="1"/>
    </xf>
    <xf numFmtId="0" fontId="93" fillId="33" borderId="40" xfId="0" applyFont="1" applyFill="1" applyBorder="1" applyAlignment="1">
      <alignment horizontal="center" vertical="center" wrapText="1"/>
    </xf>
    <xf numFmtId="0" fontId="93" fillId="33" borderId="22" xfId="0" applyFont="1" applyFill="1" applyBorder="1" applyAlignment="1">
      <alignment horizontal="center" vertical="center" wrapText="1"/>
    </xf>
    <xf numFmtId="0" fontId="97" fillId="15" borderId="30" xfId="0" applyFont="1" applyFill="1" applyBorder="1" applyAlignment="1">
      <alignment horizontal="center" vertical="center" wrapText="1"/>
    </xf>
    <xf numFmtId="0" fontId="97" fillId="15" borderId="40" xfId="0" applyFont="1" applyFill="1" applyBorder="1" applyAlignment="1">
      <alignment horizontal="center" vertical="center" wrapText="1"/>
    </xf>
    <xf numFmtId="0" fontId="97" fillId="15" borderId="22" xfId="0" applyFont="1" applyFill="1" applyBorder="1" applyAlignment="1">
      <alignment horizontal="center" vertical="center" wrapText="1"/>
    </xf>
    <xf numFmtId="0" fontId="97" fillId="17" borderId="30" xfId="0" applyFont="1" applyFill="1" applyBorder="1" applyAlignment="1">
      <alignment horizontal="center" vertical="center" wrapText="1"/>
    </xf>
    <xf numFmtId="0" fontId="97" fillId="17" borderId="40" xfId="0" applyFont="1" applyFill="1" applyBorder="1" applyAlignment="1">
      <alignment horizontal="center" vertical="center" wrapText="1"/>
    </xf>
    <xf numFmtId="0" fontId="97" fillId="17" borderId="22" xfId="0" applyFont="1" applyFill="1" applyBorder="1" applyAlignment="1">
      <alignment horizontal="center" vertical="center" wrapText="1"/>
    </xf>
    <xf numFmtId="0" fontId="65" fillId="32" borderId="18" xfId="0" applyFont="1" applyFill="1" applyBorder="1" applyAlignment="1">
      <alignment horizontal="left" vertical="center"/>
    </xf>
    <xf numFmtId="0" fontId="65" fillId="32" borderId="46" xfId="0" applyFont="1" applyFill="1" applyBorder="1" applyAlignment="1">
      <alignment horizontal="left" vertical="center"/>
    </xf>
    <xf numFmtId="0" fontId="125" fillId="3" borderId="45" xfId="0" applyFont="1" applyFill="1" applyBorder="1" applyAlignment="1">
      <alignment horizontal="center" vertical="center" wrapText="1"/>
    </xf>
    <xf numFmtId="0" fontId="125" fillId="3" borderId="18" xfId="0" applyFont="1" applyFill="1" applyBorder="1" applyAlignment="1">
      <alignment horizontal="center" vertical="center" wrapText="1"/>
    </xf>
    <xf numFmtId="0" fontId="125" fillId="3" borderId="46" xfId="0" applyFont="1" applyFill="1" applyBorder="1" applyAlignment="1">
      <alignment horizontal="center" vertical="center" wrapText="1"/>
    </xf>
    <xf numFmtId="0" fontId="125" fillId="3" borderId="43" xfId="0" applyFont="1" applyFill="1" applyBorder="1" applyAlignment="1">
      <alignment horizontal="center" vertical="center" wrapText="1"/>
    </xf>
    <xf numFmtId="0" fontId="125" fillId="3" borderId="0" xfId="0" applyFont="1" applyFill="1" applyAlignment="1">
      <alignment horizontal="center" vertical="center" wrapText="1"/>
    </xf>
    <xf numFmtId="0" fontId="125" fillId="3" borderId="44" xfId="0" applyFont="1" applyFill="1" applyBorder="1" applyAlignment="1">
      <alignment horizontal="center" vertical="center" wrapText="1"/>
    </xf>
    <xf numFmtId="0" fontId="125" fillId="3" borderId="58" xfId="0" applyFont="1" applyFill="1" applyBorder="1" applyAlignment="1">
      <alignment horizontal="center" vertical="center" wrapText="1"/>
    </xf>
    <xf numFmtId="0" fontId="125" fillId="3" borderId="1" xfId="0" applyFont="1" applyFill="1" applyBorder="1" applyAlignment="1">
      <alignment horizontal="center" vertical="center" wrapText="1"/>
    </xf>
    <xf numFmtId="0" fontId="125" fillId="3" borderId="59" xfId="0" applyFont="1" applyFill="1" applyBorder="1" applyAlignment="1">
      <alignment horizontal="center" vertical="center" wrapText="1"/>
    </xf>
    <xf numFmtId="164" fontId="96" fillId="5" borderId="35" xfId="8" applyFont="1" applyFill="1" applyBorder="1" applyAlignment="1">
      <alignment horizontal="left" vertical="center"/>
    </xf>
    <xf numFmtId="164" fontId="96" fillId="5" borderId="50" xfId="8" applyFont="1" applyFill="1" applyBorder="1" applyAlignment="1">
      <alignment horizontal="left" vertical="center"/>
    </xf>
    <xf numFmtId="164" fontId="96" fillId="5" borderId="60" xfId="8" applyFont="1" applyFill="1" applyBorder="1" applyAlignment="1">
      <alignment horizontal="left" vertical="center"/>
    </xf>
    <xf numFmtId="0" fontId="97" fillId="23" borderId="35" xfId="0" applyFont="1" applyFill="1" applyBorder="1" applyAlignment="1">
      <alignment horizontal="left" vertical="center"/>
    </xf>
    <xf numFmtId="0" fontId="97" fillId="23" borderId="70" xfId="0" applyFont="1" applyFill="1" applyBorder="1" applyAlignment="1">
      <alignment horizontal="left" vertical="center" wrapText="1"/>
    </xf>
    <xf numFmtId="0" fontId="97" fillId="23" borderId="23" xfId="0" applyFont="1" applyFill="1" applyBorder="1" applyAlignment="1">
      <alignment horizontal="left" vertical="center" wrapText="1"/>
    </xf>
    <xf numFmtId="0" fontId="97" fillId="23" borderId="30" xfId="0" applyFont="1" applyFill="1" applyBorder="1" applyAlignment="1">
      <alignment horizontal="left" vertical="center" wrapText="1"/>
    </xf>
    <xf numFmtId="0" fontId="97" fillId="23" borderId="22" xfId="0" applyFont="1" applyFill="1" applyBorder="1" applyAlignment="1">
      <alignment horizontal="left" vertical="center" wrapText="1"/>
    </xf>
    <xf numFmtId="164" fontId="97" fillId="5" borderId="70" xfId="8" applyFont="1" applyFill="1" applyBorder="1" applyAlignment="1">
      <alignment horizontal="center" vertical="center" wrapText="1"/>
    </xf>
    <xf numFmtId="164" fontId="97" fillId="5" borderId="18" xfId="8" applyFont="1" applyFill="1" applyBorder="1" applyAlignment="1">
      <alignment horizontal="center" vertical="center" wrapText="1"/>
    </xf>
    <xf numFmtId="164" fontId="97" fillId="5" borderId="23" xfId="8" applyFont="1" applyFill="1" applyBorder="1" applyAlignment="1">
      <alignment horizontal="center" vertical="center" wrapText="1"/>
    </xf>
    <xf numFmtId="164" fontId="97" fillId="5" borderId="30" xfId="8" applyFont="1" applyFill="1" applyBorder="1" applyAlignment="1">
      <alignment horizontal="center" vertical="center" wrapText="1"/>
    </xf>
    <xf numFmtId="164" fontId="97" fillId="5" borderId="40" xfId="8" applyFont="1" applyFill="1" applyBorder="1" applyAlignment="1">
      <alignment horizontal="center" vertical="center" wrapText="1"/>
    </xf>
    <xf numFmtId="164" fontId="97" fillId="5" borderId="22" xfId="8" applyFont="1" applyFill="1" applyBorder="1" applyAlignment="1">
      <alignment horizontal="center" vertical="center" wrapText="1"/>
    </xf>
    <xf numFmtId="0" fontId="123" fillId="5" borderId="70" xfId="0" applyFont="1" applyFill="1" applyBorder="1" applyAlignment="1">
      <alignment horizontal="center" vertical="center" wrapText="1"/>
    </xf>
    <xf numFmtId="0" fontId="123" fillId="5" borderId="18" xfId="0" applyFont="1" applyFill="1" applyBorder="1" applyAlignment="1">
      <alignment horizontal="center" vertical="center" wrapText="1"/>
    </xf>
    <xf numFmtId="0" fontId="123" fillId="5" borderId="46" xfId="0" applyFont="1" applyFill="1" applyBorder="1" applyAlignment="1">
      <alignment horizontal="center" vertical="center" wrapText="1"/>
    </xf>
    <xf numFmtId="0" fontId="123" fillId="5" borderId="57" xfId="0" applyFont="1" applyFill="1" applyBorder="1" applyAlignment="1">
      <alignment horizontal="center" vertical="center" wrapText="1"/>
    </xf>
    <xf numFmtId="0" fontId="123" fillId="5" borderId="0" xfId="0" applyFont="1" applyFill="1" applyAlignment="1">
      <alignment horizontal="center" vertical="center" wrapText="1"/>
    </xf>
    <xf numFmtId="0" fontId="123" fillId="5" borderId="44" xfId="0" applyFont="1" applyFill="1" applyBorder="1" applyAlignment="1">
      <alignment horizontal="center" vertical="center" wrapText="1"/>
    </xf>
    <xf numFmtId="0" fontId="123" fillId="5" borderId="71" xfId="0" applyFont="1" applyFill="1" applyBorder="1" applyAlignment="1">
      <alignment horizontal="center" vertical="center" wrapText="1"/>
    </xf>
    <xf numFmtId="0" fontId="123" fillId="5" borderId="1" xfId="0" applyFont="1" applyFill="1" applyBorder="1" applyAlignment="1">
      <alignment horizontal="center" vertical="center" wrapText="1"/>
    </xf>
    <xf numFmtId="0" fontId="123" fillId="5" borderId="59" xfId="0" applyFont="1" applyFill="1" applyBorder="1" applyAlignment="1">
      <alignment horizontal="center" vertical="center" wrapText="1"/>
    </xf>
    <xf numFmtId="164" fontId="96" fillId="5" borderId="63" xfId="8" applyFont="1" applyFill="1" applyBorder="1" applyAlignment="1">
      <alignment horizontal="left" vertical="center"/>
    </xf>
    <xf numFmtId="164" fontId="96" fillId="5" borderId="31" xfId="8" applyFont="1" applyFill="1" applyBorder="1" applyAlignment="1">
      <alignment horizontal="left" vertical="center"/>
    </xf>
    <xf numFmtId="164" fontId="96" fillId="5" borderId="29" xfId="8" applyFont="1" applyFill="1" applyBorder="1" applyAlignment="1">
      <alignment horizontal="left" vertical="center"/>
    </xf>
    <xf numFmtId="0" fontId="97" fillId="23" borderId="63" xfId="0" applyFont="1" applyFill="1" applyBorder="1" applyAlignment="1">
      <alignment horizontal="left" vertical="center"/>
    </xf>
    <xf numFmtId="164" fontId="96" fillId="5" borderId="34" xfId="8" applyFont="1" applyFill="1" applyBorder="1" applyAlignment="1">
      <alignment horizontal="left" vertical="center"/>
    </xf>
    <xf numFmtId="164" fontId="96" fillId="5" borderId="56" xfId="8" applyFont="1" applyFill="1" applyBorder="1" applyAlignment="1">
      <alignment horizontal="left" vertical="center"/>
    </xf>
    <xf numFmtId="164" fontId="96" fillId="5" borderId="32" xfId="8" applyFont="1" applyFill="1" applyBorder="1" applyAlignment="1">
      <alignment horizontal="left" vertical="center"/>
    </xf>
    <xf numFmtId="0" fontId="97" fillId="23" borderId="34" xfId="0" applyFont="1" applyFill="1" applyBorder="1" applyAlignment="1">
      <alignment horizontal="left" vertical="center"/>
    </xf>
    <xf numFmtId="0" fontId="97" fillId="23" borderId="34" xfId="0" applyFont="1" applyFill="1" applyBorder="1" applyAlignment="1">
      <alignment horizontal="left" vertical="center" wrapText="1"/>
    </xf>
    <xf numFmtId="0" fontId="97" fillId="23" borderId="32" xfId="0" applyFont="1" applyFill="1" applyBorder="1" applyAlignment="1">
      <alignment horizontal="left" vertical="center" wrapText="1"/>
    </xf>
    <xf numFmtId="164" fontId="97" fillId="5" borderId="34" xfId="8" applyFont="1" applyFill="1" applyBorder="1" applyAlignment="1">
      <alignment horizontal="center" vertical="center" wrapText="1"/>
    </xf>
    <xf numFmtId="164" fontId="97" fillId="5" borderId="56" xfId="8" applyFont="1" applyFill="1" applyBorder="1" applyAlignment="1">
      <alignment horizontal="center" vertical="center" wrapText="1"/>
    </xf>
    <xf numFmtId="164" fontId="97" fillId="5" borderId="32" xfId="8" applyFont="1" applyFill="1" applyBorder="1" applyAlignment="1">
      <alignment horizontal="center" vertical="center" wrapText="1"/>
    </xf>
    <xf numFmtId="0" fontId="164" fillId="5" borderId="43" xfId="0" applyFont="1" applyFill="1" applyBorder="1" applyAlignment="1">
      <alignment horizontal="left" vertical="center"/>
    </xf>
    <xf numFmtId="0" fontId="164" fillId="5" borderId="0" xfId="0" applyFont="1" applyFill="1" applyAlignment="1">
      <alignment horizontal="left" vertical="center"/>
    </xf>
    <xf numFmtId="0" fontId="164" fillId="5" borderId="44" xfId="0" applyFont="1" applyFill="1" applyBorder="1" applyAlignment="1">
      <alignment horizontal="left" vertical="center"/>
    </xf>
    <xf numFmtId="0" fontId="124" fillId="32" borderId="66" xfId="0" applyFont="1" applyFill="1" applyBorder="1" applyAlignment="1">
      <alignment horizontal="left" vertical="center" wrapText="1"/>
    </xf>
    <xf numFmtId="0" fontId="124" fillId="32" borderId="72" xfId="0" applyFont="1" applyFill="1" applyBorder="1" applyAlignment="1">
      <alignment horizontal="left" vertical="center" wrapText="1"/>
    </xf>
    <xf numFmtId="0" fontId="124" fillId="32" borderId="73" xfId="0" applyFont="1" applyFill="1" applyBorder="1" applyAlignment="1">
      <alignment horizontal="left" vertical="center" wrapText="1"/>
    </xf>
    <xf numFmtId="0" fontId="65" fillId="32" borderId="72" xfId="0" applyFont="1" applyFill="1" applyBorder="1" applyAlignment="1">
      <alignment horizontal="left" vertical="center"/>
    </xf>
    <xf numFmtId="0" fontId="65" fillId="32" borderId="73" xfId="0" applyFont="1" applyFill="1" applyBorder="1" applyAlignment="1">
      <alignment horizontal="left" vertical="center"/>
    </xf>
    <xf numFmtId="0" fontId="118" fillId="23" borderId="41" xfId="0" applyFont="1" applyFill="1" applyBorder="1" applyAlignment="1">
      <alignment horizontal="center" vertical="center" wrapText="1"/>
    </xf>
    <xf numFmtId="0" fontId="118" fillId="23" borderId="16" xfId="0" applyFont="1" applyFill="1" applyBorder="1" applyAlignment="1">
      <alignment horizontal="center" vertical="center" wrapText="1"/>
    </xf>
    <xf numFmtId="0" fontId="97" fillId="23" borderId="21" xfId="0" applyFont="1" applyFill="1" applyBorder="1" applyAlignment="1">
      <alignment horizontal="center" vertical="center" wrapText="1"/>
    </xf>
    <xf numFmtId="0" fontId="97" fillId="23" borderId="14" xfId="0" applyFont="1" applyFill="1" applyBorder="1" applyAlignment="1">
      <alignment horizontal="center" vertical="center" wrapText="1"/>
    </xf>
    <xf numFmtId="0" fontId="100" fillId="15" borderId="35" xfId="0" applyFont="1" applyFill="1" applyBorder="1" applyAlignment="1">
      <alignment horizontal="center" vertical="center" wrapText="1"/>
    </xf>
    <xf numFmtId="0" fontId="100" fillId="15" borderId="60" xfId="0" applyFont="1" applyFill="1" applyBorder="1" applyAlignment="1">
      <alignment horizontal="center" vertical="center" wrapText="1"/>
    </xf>
    <xf numFmtId="0" fontId="97" fillId="38" borderId="15" xfId="0" applyFont="1" applyFill="1" applyBorder="1" applyAlignment="1">
      <alignment horizontal="center" vertical="center" wrapText="1"/>
    </xf>
    <xf numFmtId="0" fontId="97" fillId="38" borderId="54" xfId="0" applyFont="1" applyFill="1" applyBorder="1" applyAlignment="1">
      <alignment horizontal="center" vertical="center" wrapText="1"/>
    </xf>
    <xf numFmtId="0" fontId="99" fillId="31" borderId="30" xfId="0" applyFont="1" applyFill="1" applyBorder="1" applyAlignment="1">
      <alignment horizontal="center" vertical="center" wrapText="1"/>
    </xf>
    <xf numFmtId="0" fontId="99" fillId="31" borderId="40" xfId="0" applyFont="1" applyFill="1" applyBorder="1" applyAlignment="1">
      <alignment horizontal="center" vertical="center" wrapText="1"/>
    </xf>
    <xf numFmtId="0" fontId="126" fillId="16" borderId="50" xfId="0" applyFont="1" applyFill="1" applyBorder="1" applyAlignment="1">
      <alignment horizontal="center" vertical="center" wrapText="1"/>
    </xf>
    <xf numFmtId="0" fontId="126" fillId="16" borderId="60" xfId="0" applyFont="1" applyFill="1" applyBorder="1" applyAlignment="1">
      <alignment horizontal="center" vertical="center" wrapText="1"/>
    </xf>
    <xf numFmtId="0" fontId="126" fillId="22" borderId="55" xfId="0" applyFont="1" applyFill="1" applyBorder="1" applyAlignment="1">
      <alignment horizontal="center" vertical="center"/>
    </xf>
    <xf numFmtId="0" fontId="126" fillId="22" borderId="56" xfId="0" applyFont="1" applyFill="1" applyBorder="1" applyAlignment="1">
      <alignment horizontal="center" vertical="center"/>
    </xf>
    <xf numFmtId="0" fontId="126" fillId="22" borderId="69" xfId="0" applyFont="1" applyFill="1" applyBorder="1" applyAlignment="1">
      <alignment horizontal="center" vertical="center"/>
    </xf>
    <xf numFmtId="0" fontId="126" fillId="22" borderId="43" xfId="0" applyFont="1" applyFill="1" applyBorder="1" applyAlignment="1">
      <alignment horizontal="center" vertical="center" wrapText="1"/>
    </xf>
    <xf numFmtId="0" fontId="126" fillId="22" borderId="0" xfId="0" applyFont="1" applyFill="1" applyBorder="1" applyAlignment="1">
      <alignment horizontal="center" vertical="center" wrapText="1"/>
    </xf>
    <xf numFmtId="0" fontId="126" fillId="22" borderId="58" xfId="0" applyFont="1" applyFill="1" applyBorder="1" applyAlignment="1">
      <alignment horizontal="center" vertical="center" wrapText="1"/>
    </xf>
    <xf numFmtId="0" fontId="126" fillId="22" borderId="1" xfId="0" applyFont="1" applyFill="1" applyBorder="1" applyAlignment="1">
      <alignment horizontal="center" vertical="center" wrapText="1"/>
    </xf>
    <xf numFmtId="0" fontId="96" fillId="12" borderId="47" xfId="0" applyFont="1" applyFill="1" applyBorder="1" applyAlignment="1">
      <alignment horizontal="left" vertical="center" wrapText="1"/>
    </xf>
    <xf numFmtId="0" fontId="96" fillId="12" borderId="50" xfId="0" applyFont="1" applyFill="1" applyBorder="1" applyAlignment="1">
      <alignment horizontal="left" vertical="center" wrapText="1"/>
    </xf>
    <xf numFmtId="0" fontId="96" fillId="12" borderId="49" xfId="0" applyFont="1" applyFill="1" applyBorder="1" applyAlignment="1">
      <alignment horizontal="left" vertical="center" wrapText="1"/>
    </xf>
    <xf numFmtId="0" fontId="97" fillId="23" borderId="56" xfId="0" applyFont="1" applyFill="1" applyBorder="1" applyAlignment="1">
      <alignment horizontal="center" vertical="center" wrapText="1"/>
    </xf>
    <xf numFmtId="0" fontId="97" fillId="23" borderId="32" xfId="0" applyFont="1" applyFill="1" applyBorder="1" applyAlignment="1">
      <alignment horizontal="center" vertical="center" wrapText="1"/>
    </xf>
    <xf numFmtId="0" fontId="64" fillId="22" borderId="15" xfId="0" applyFont="1" applyFill="1" applyBorder="1" applyAlignment="1">
      <alignment horizontal="center" vertical="center" wrapText="1"/>
    </xf>
    <xf numFmtId="0" fontId="64" fillId="22" borderId="19" xfId="0" applyFont="1" applyFill="1" applyBorder="1" applyAlignment="1">
      <alignment horizontal="center" vertical="center" wrapText="1"/>
    </xf>
    <xf numFmtId="0" fontId="64" fillId="22" borderId="28" xfId="0" applyFont="1" applyFill="1" applyBorder="1" applyAlignment="1">
      <alignment horizontal="center" vertical="center" wrapText="1"/>
    </xf>
    <xf numFmtId="0" fontId="118" fillId="23" borderId="25" xfId="0" applyFont="1" applyFill="1" applyBorder="1" applyAlignment="1">
      <alignment horizontal="center" textRotation="90" wrapText="1"/>
    </xf>
    <xf numFmtId="0" fontId="118" fillId="23" borderId="3" xfId="0" applyFont="1" applyFill="1" applyBorder="1" applyAlignment="1">
      <alignment horizontal="center" textRotation="90" wrapText="1"/>
    </xf>
    <xf numFmtId="0" fontId="118" fillId="23" borderId="23" xfId="0" applyFont="1" applyFill="1" applyBorder="1" applyAlignment="1">
      <alignment horizontal="center" textRotation="90" wrapText="1"/>
    </xf>
    <xf numFmtId="0" fontId="118" fillId="23" borderId="24" xfId="0" applyFont="1" applyFill="1" applyBorder="1" applyAlignment="1">
      <alignment horizontal="center" textRotation="90" wrapText="1"/>
    </xf>
    <xf numFmtId="0" fontId="96" fillId="12" borderId="21" xfId="0" applyFont="1" applyFill="1" applyBorder="1" applyAlignment="1">
      <alignment horizontal="left" vertical="center" wrapText="1"/>
    </xf>
    <xf numFmtId="0" fontId="97" fillId="23" borderId="14" xfId="0" applyFont="1" applyFill="1" applyBorder="1" applyAlignment="1">
      <alignment horizontal="left" vertical="center" wrapText="1"/>
    </xf>
    <xf numFmtId="0" fontId="97" fillId="17" borderId="15" xfId="0" applyFont="1" applyFill="1" applyBorder="1" applyAlignment="1">
      <alignment horizontal="center" vertical="center" textRotation="90" wrapText="1"/>
    </xf>
    <xf numFmtId="0" fontId="97" fillId="17" borderId="16" xfId="0" applyFont="1" applyFill="1" applyBorder="1" applyAlignment="1">
      <alignment horizontal="center" vertical="center" textRotation="90" wrapText="1"/>
    </xf>
    <xf numFmtId="0" fontId="96" fillId="12" borderId="14" xfId="0" applyFont="1" applyFill="1" applyBorder="1" applyAlignment="1">
      <alignment horizontal="left" vertical="center" wrapText="1"/>
    </xf>
    <xf numFmtId="0" fontId="136" fillId="5" borderId="80" xfId="0" applyFont="1" applyFill="1" applyBorder="1" applyAlignment="1">
      <alignment horizontal="center" vertical="center"/>
    </xf>
    <xf numFmtId="0" fontId="136" fillId="5" borderId="81" xfId="0" applyFont="1" applyFill="1" applyBorder="1" applyAlignment="1">
      <alignment horizontal="center" vertical="center"/>
    </xf>
    <xf numFmtId="0" fontId="96" fillId="18" borderId="77" xfId="0" applyFont="1" applyFill="1" applyBorder="1" applyAlignment="1">
      <alignment horizontal="left" vertical="center" wrapText="1"/>
    </xf>
    <xf numFmtId="0" fontId="96" fillId="18" borderId="75" xfId="0" applyFont="1" applyFill="1" applyBorder="1" applyAlignment="1">
      <alignment horizontal="left" vertical="center" wrapText="1"/>
    </xf>
    <xf numFmtId="0" fontId="98" fillId="16" borderId="33" xfId="0" applyFont="1" applyFill="1" applyBorder="1" applyAlignment="1">
      <alignment horizontal="left" vertical="center" wrapText="1"/>
    </xf>
    <xf numFmtId="0" fontId="98" fillId="16" borderId="34" xfId="0" applyFont="1" applyFill="1" applyBorder="1" applyAlignment="1">
      <alignment horizontal="left" vertical="center" wrapText="1"/>
    </xf>
    <xf numFmtId="0" fontId="96" fillId="15" borderId="77" xfId="0" applyFont="1" applyFill="1" applyBorder="1" applyAlignment="1">
      <alignment horizontal="left" vertical="center" wrapText="1"/>
    </xf>
    <xf numFmtId="0" fontId="96" fillId="15" borderId="75" xfId="0" applyFont="1" applyFill="1" applyBorder="1" applyAlignment="1">
      <alignment horizontal="left" vertical="center" wrapText="1"/>
    </xf>
    <xf numFmtId="0" fontId="54" fillId="18" borderId="63" xfId="0" applyFont="1" applyFill="1" applyBorder="1" applyAlignment="1">
      <alignment horizontal="left" vertical="center" wrapText="1"/>
    </xf>
    <xf numFmtId="0" fontId="54" fillId="18" borderId="31" xfId="0" applyFont="1" applyFill="1" applyBorder="1" applyAlignment="1">
      <alignment horizontal="left" vertical="center" wrapText="1"/>
    </xf>
    <xf numFmtId="0" fontId="54" fillId="18" borderId="29" xfId="0" applyFont="1" applyFill="1" applyBorder="1" applyAlignment="1">
      <alignment horizontal="left" vertical="center" wrapText="1"/>
    </xf>
    <xf numFmtId="0" fontId="58" fillId="18" borderId="77" xfId="0" applyFont="1" applyFill="1" applyBorder="1" applyAlignment="1">
      <alignment horizontal="left" vertical="center" wrapText="1"/>
    </xf>
    <xf numFmtId="0" fontId="58" fillId="18" borderId="75" xfId="0" applyFont="1" applyFill="1" applyBorder="1" applyAlignment="1">
      <alignment horizontal="left" vertical="center" wrapText="1"/>
    </xf>
    <xf numFmtId="0" fontId="58" fillId="18" borderId="76" xfId="0" applyFont="1" applyFill="1" applyBorder="1" applyAlignment="1">
      <alignment horizontal="left" vertical="center" wrapText="1"/>
    </xf>
    <xf numFmtId="0" fontId="58" fillId="18" borderId="57" xfId="0" applyFont="1" applyFill="1" applyBorder="1" applyAlignment="1">
      <alignment horizontal="left" vertical="center" wrapText="1"/>
    </xf>
    <xf numFmtId="0" fontId="58" fillId="18" borderId="0" xfId="0" applyFont="1" applyFill="1" applyBorder="1" applyAlignment="1">
      <alignment horizontal="left" vertical="center" wrapText="1"/>
    </xf>
    <xf numFmtId="0" fontId="58" fillId="18" borderId="79" xfId="0" applyFont="1" applyFill="1" applyBorder="1" applyAlignment="1">
      <alignment horizontal="left" vertical="center" wrapText="1"/>
    </xf>
    <xf numFmtId="0" fontId="58" fillId="18" borderId="30" xfId="0" applyFont="1" applyFill="1" applyBorder="1" applyAlignment="1">
      <alignment horizontal="left" vertical="center" wrapText="1"/>
    </xf>
    <xf numFmtId="0" fontId="58" fillId="18" borderId="40" xfId="0" applyFont="1" applyFill="1" applyBorder="1" applyAlignment="1">
      <alignment horizontal="left" vertical="center" wrapText="1"/>
    </xf>
    <xf numFmtId="0" fontId="58" fillId="18" borderId="22" xfId="0" applyFont="1" applyFill="1" applyBorder="1" applyAlignment="1">
      <alignment horizontal="left" vertical="center" wrapText="1"/>
    </xf>
    <xf numFmtId="0" fontId="61" fillId="0" borderId="0" xfId="0" applyFont="1" applyFill="1" applyBorder="1" applyAlignment="1">
      <alignment horizontal="left" vertical="center" wrapText="1"/>
    </xf>
    <xf numFmtId="0" fontId="138" fillId="0" borderId="0" xfId="0" applyFont="1" applyFill="1" applyBorder="1" applyAlignment="1">
      <alignment horizontal="center" vertical="center" wrapText="1"/>
    </xf>
    <xf numFmtId="0" fontId="138" fillId="0" borderId="0" xfId="0" applyFont="1" applyBorder="1" applyAlignment="1">
      <alignment horizontal="center" vertical="center" wrapText="1"/>
    </xf>
    <xf numFmtId="0" fontId="91" fillId="0" borderId="0" xfId="0" applyFont="1" applyFill="1" applyBorder="1" applyAlignment="1">
      <alignment horizontal="center" vertical="center" textRotation="90" wrapText="1"/>
    </xf>
    <xf numFmtId="167" fontId="62" fillId="0" borderId="0" xfId="0" applyNumberFormat="1" applyFont="1" applyFill="1" applyBorder="1" applyAlignment="1">
      <alignment horizontal="center" vertical="center"/>
    </xf>
    <xf numFmtId="0" fontId="61" fillId="0" borderId="0" xfId="0" applyFont="1" applyFill="1" applyBorder="1" applyAlignment="1">
      <alignment horizontal="left" vertical="center"/>
    </xf>
    <xf numFmtId="0" fontId="90" fillId="0" borderId="66" xfId="0" applyFont="1" applyBorder="1" applyAlignment="1">
      <alignment horizontal="center" vertical="center"/>
    </xf>
    <xf numFmtId="0" fontId="90" fillId="0" borderId="72" xfId="0" applyFont="1" applyBorder="1" applyAlignment="1">
      <alignment horizontal="center" vertical="center"/>
    </xf>
    <xf numFmtId="0" fontId="90" fillId="0" borderId="73" xfId="0" applyFont="1" applyBorder="1" applyAlignment="1">
      <alignment horizontal="center" vertical="center"/>
    </xf>
    <xf numFmtId="0" fontId="88" fillId="2" borderId="45" xfId="0" applyFont="1" applyFill="1" applyBorder="1" applyAlignment="1">
      <alignment horizontal="center" vertical="center" wrapText="1"/>
    </xf>
    <xf numFmtId="0" fontId="88" fillId="2" borderId="18" xfId="0" applyFont="1" applyFill="1" applyBorder="1" applyAlignment="1">
      <alignment horizontal="center" vertical="center" wrapText="1"/>
    </xf>
    <xf numFmtId="0" fontId="88" fillId="2" borderId="46" xfId="0" applyFont="1" applyFill="1" applyBorder="1" applyAlignment="1">
      <alignment horizontal="center" vertical="center" wrapText="1"/>
    </xf>
    <xf numFmtId="0" fontId="61" fillId="0" borderId="0" xfId="0" applyNumberFormat="1" applyFont="1" applyFill="1" applyBorder="1" applyAlignment="1">
      <alignment horizontal="left" vertical="center" wrapText="1"/>
    </xf>
    <xf numFmtId="0" fontId="74" fillId="0" borderId="45" xfId="0" applyFont="1" applyBorder="1" applyAlignment="1">
      <alignment horizontal="center" vertical="center"/>
    </xf>
    <xf numFmtId="0" fontId="74" fillId="0" borderId="18" xfId="0" applyFont="1" applyBorder="1" applyAlignment="1">
      <alignment horizontal="center" vertical="center"/>
    </xf>
    <xf numFmtId="0" fontId="74" fillId="0" borderId="46" xfId="0" applyFont="1" applyBorder="1" applyAlignment="1">
      <alignment horizontal="center" vertical="center"/>
    </xf>
    <xf numFmtId="0" fontId="61" fillId="0" borderId="16" xfId="0" applyFont="1" applyBorder="1" applyAlignment="1">
      <alignment horizontal="center" vertical="center"/>
    </xf>
    <xf numFmtId="0" fontId="61" fillId="0" borderId="14" xfId="0" applyFont="1" applyBorder="1" applyAlignment="1">
      <alignment horizontal="center" vertical="center"/>
    </xf>
    <xf numFmtId="0" fontId="61" fillId="0" borderId="27" xfId="0" applyFont="1" applyBorder="1" applyAlignment="1">
      <alignment horizontal="center" vertical="center"/>
    </xf>
    <xf numFmtId="0" fontId="49" fillId="0" borderId="45" xfId="0" applyFont="1" applyBorder="1" applyAlignment="1">
      <alignment horizontal="center" vertical="center"/>
    </xf>
    <xf numFmtId="0" fontId="49" fillId="0" borderId="18" xfId="0" applyFont="1" applyBorder="1" applyAlignment="1">
      <alignment horizontal="center" vertical="center"/>
    </xf>
    <xf numFmtId="0" fontId="49" fillId="0" borderId="58" xfId="0" applyFont="1" applyBorder="1" applyAlignment="1">
      <alignment horizontal="center" vertical="center"/>
    </xf>
    <xf numFmtId="0" fontId="49" fillId="0" borderId="1" xfId="0" applyFont="1" applyBorder="1" applyAlignment="1">
      <alignment horizontal="center" vertical="center"/>
    </xf>
    <xf numFmtId="0" fontId="58" fillId="17" borderId="77" xfId="0" applyFont="1" applyFill="1" applyBorder="1" applyAlignment="1">
      <alignment horizontal="left" vertical="center" wrapText="1"/>
    </xf>
    <xf numFmtId="0" fontId="58" fillId="17" borderId="75" xfId="0" applyFont="1" applyFill="1" applyBorder="1" applyAlignment="1">
      <alignment horizontal="left" vertical="center" wrapText="1"/>
    </xf>
    <xf numFmtId="0" fontId="58" fillId="17" borderId="76" xfId="0" applyFont="1" applyFill="1" applyBorder="1" applyAlignment="1">
      <alignment horizontal="left" vertical="center" wrapText="1"/>
    </xf>
    <xf numFmtId="0" fontId="58" fillId="17" borderId="57" xfId="0" applyFont="1" applyFill="1" applyBorder="1" applyAlignment="1">
      <alignment horizontal="left" vertical="center" wrapText="1"/>
    </xf>
    <xf numFmtId="0" fontId="58" fillId="17" borderId="0" xfId="0" applyFont="1" applyFill="1" applyBorder="1" applyAlignment="1">
      <alignment horizontal="left" vertical="center" wrapText="1"/>
    </xf>
    <xf numFmtId="0" fontId="58" fillId="17" borderId="79" xfId="0" applyFont="1" applyFill="1" applyBorder="1" applyAlignment="1">
      <alignment horizontal="left" vertical="center" wrapText="1"/>
    </xf>
    <xf numFmtId="0" fontId="58" fillId="17" borderId="30" xfId="0" applyFont="1" applyFill="1" applyBorder="1" applyAlignment="1">
      <alignment horizontal="left" vertical="center" wrapText="1"/>
    </xf>
    <xf numFmtId="0" fontId="58" fillId="17" borderId="40" xfId="0" applyFont="1" applyFill="1" applyBorder="1" applyAlignment="1">
      <alignment horizontal="left" vertical="center" wrapText="1"/>
    </xf>
    <xf numFmtId="0" fontId="58" fillId="17" borderId="22" xfId="0" applyFont="1" applyFill="1" applyBorder="1" applyAlignment="1">
      <alignment horizontal="left" vertical="center" wrapText="1"/>
    </xf>
    <xf numFmtId="0" fontId="93" fillId="22" borderId="9" xfId="0" applyFont="1" applyFill="1" applyBorder="1" applyAlignment="1">
      <alignment horizontal="center" vertical="center"/>
    </xf>
    <xf numFmtId="0" fontId="93" fillId="22" borderId="10" xfId="0" applyFont="1" applyFill="1" applyBorder="1" applyAlignment="1">
      <alignment horizontal="center" vertical="center"/>
    </xf>
    <xf numFmtId="0" fontId="97" fillId="5" borderId="16" xfId="0" applyFont="1" applyFill="1" applyBorder="1" applyAlignment="1">
      <alignment horizontal="center" vertical="center" wrapText="1"/>
    </xf>
    <xf numFmtId="0" fontId="97" fillId="5" borderId="14" xfId="0" applyFont="1" applyFill="1" applyBorder="1" applyAlignment="1">
      <alignment horizontal="center" vertical="center" wrapText="1"/>
    </xf>
    <xf numFmtId="0" fontId="97" fillId="5" borderId="27" xfId="0" applyFont="1" applyFill="1" applyBorder="1" applyAlignment="1">
      <alignment horizontal="center" vertical="center" wrapText="1"/>
    </xf>
    <xf numFmtId="0" fontId="97" fillId="23" borderId="16" xfId="0" applyFont="1" applyFill="1" applyBorder="1" applyAlignment="1">
      <alignment horizontal="center" vertical="center" wrapText="1"/>
    </xf>
    <xf numFmtId="0" fontId="97" fillId="23" borderId="27" xfId="0" applyFont="1" applyFill="1" applyBorder="1" applyAlignment="1">
      <alignment horizontal="center" vertical="center" wrapText="1"/>
    </xf>
    <xf numFmtId="14" fontId="96" fillId="5" borderId="54" xfId="0" applyNumberFormat="1" applyFont="1" applyFill="1" applyBorder="1" applyAlignment="1">
      <alignment horizontal="center" vertical="center" wrapText="1"/>
    </xf>
    <xf numFmtId="0" fontId="96" fillId="5" borderId="33" xfId="0" applyFont="1" applyFill="1" applyBorder="1" applyAlignment="1">
      <alignment horizontal="center" vertical="center" wrapText="1"/>
    </xf>
    <xf numFmtId="0" fontId="96" fillId="5" borderId="26" xfId="0" applyFont="1" applyFill="1" applyBorder="1" applyAlignment="1">
      <alignment horizontal="center" vertical="center" wrapText="1"/>
    </xf>
    <xf numFmtId="0" fontId="97" fillId="23" borderId="15" xfId="0" applyFont="1" applyFill="1" applyBorder="1" applyAlignment="1">
      <alignment horizontal="center" vertical="center" wrapText="1"/>
    </xf>
    <xf numFmtId="0" fontId="88" fillId="2" borderId="66" xfId="0" applyFont="1" applyFill="1" applyBorder="1" applyAlignment="1">
      <alignment horizontal="center" vertical="center" wrapText="1"/>
    </xf>
    <xf numFmtId="0" fontId="88" fillId="2" borderId="72" xfId="0" applyFont="1" applyFill="1" applyBorder="1" applyAlignment="1">
      <alignment horizontal="center" vertical="center" wrapText="1"/>
    </xf>
    <xf numFmtId="0" fontId="88" fillId="2" borderId="73" xfId="0" applyFont="1" applyFill="1" applyBorder="1" applyAlignment="1">
      <alignment horizontal="center" vertical="center" wrapText="1"/>
    </xf>
    <xf numFmtId="0" fontId="96" fillId="12" borderId="63" xfId="0" applyFont="1" applyFill="1" applyBorder="1" applyAlignment="1">
      <alignment horizontal="left" vertical="center" wrapText="1"/>
    </xf>
    <xf numFmtId="0" fontId="96" fillId="12" borderId="31" xfId="0" applyFont="1" applyFill="1" applyBorder="1" applyAlignment="1">
      <alignment horizontal="left" vertical="center" wrapText="1"/>
    </xf>
    <xf numFmtId="0" fontId="96" fillId="12" borderId="29" xfId="0" applyFont="1" applyFill="1" applyBorder="1" applyAlignment="1">
      <alignment horizontal="left" vertical="center" wrapText="1"/>
    </xf>
    <xf numFmtId="0" fontId="97" fillId="5" borderId="56" xfId="0" applyFont="1" applyFill="1" applyBorder="1" applyAlignment="1">
      <alignment horizontal="center" vertical="center"/>
    </xf>
    <xf numFmtId="0" fontId="96" fillId="5" borderId="40" xfId="0" applyFont="1" applyFill="1" applyBorder="1" applyAlignment="1">
      <alignment horizontal="center" vertical="center"/>
    </xf>
    <xf numFmtId="0" fontId="97" fillId="5" borderId="1" xfId="0" applyFont="1" applyFill="1" applyBorder="1" applyAlignment="1">
      <alignment horizontal="center" vertical="center"/>
    </xf>
    <xf numFmtId="0" fontId="54" fillId="17" borderId="63" xfId="0" applyFont="1" applyFill="1" applyBorder="1" applyAlignment="1">
      <alignment horizontal="left" vertical="center" wrapText="1"/>
    </xf>
    <xf numFmtId="0" fontId="54" fillId="17" borderId="31" xfId="0" applyFont="1" applyFill="1" applyBorder="1" applyAlignment="1">
      <alignment horizontal="left" vertical="center" wrapText="1"/>
    </xf>
    <xf numFmtId="0" fontId="54" fillId="17" borderId="29" xfId="0" applyFont="1" applyFill="1" applyBorder="1" applyAlignment="1">
      <alignment horizontal="left" vertical="center" wrapText="1"/>
    </xf>
    <xf numFmtId="0" fontId="97" fillId="6" borderId="62" xfId="0" applyFont="1" applyFill="1" applyBorder="1" applyAlignment="1">
      <alignment horizontal="center" vertical="center"/>
    </xf>
    <xf numFmtId="0" fontId="96" fillId="12" borderId="34" xfId="0" applyFont="1" applyFill="1" applyBorder="1" applyAlignment="1">
      <alignment horizontal="left" vertical="center" wrapText="1"/>
    </xf>
    <xf numFmtId="0" fontId="96" fillId="12" borderId="56" xfId="0" applyFont="1" applyFill="1" applyBorder="1" applyAlignment="1">
      <alignment horizontal="left" vertical="center" wrapText="1"/>
    </xf>
    <xf numFmtId="0" fontId="96" fillId="12" borderId="32" xfId="0" applyFont="1" applyFill="1" applyBorder="1" applyAlignment="1">
      <alignment horizontal="left" vertical="center" wrapText="1"/>
    </xf>
    <xf numFmtId="0" fontId="96" fillId="0" borderId="45" xfId="0" applyFont="1" applyFill="1" applyBorder="1" applyAlignment="1">
      <alignment horizontal="left" vertical="top" wrapText="1"/>
    </xf>
    <xf numFmtId="0" fontId="96" fillId="0" borderId="18" xfId="0" applyFont="1" applyFill="1" applyBorder="1" applyAlignment="1">
      <alignment horizontal="left" vertical="top" wrapText="1"/>
    </xf>
    <xf numFmtId="0" fontId="96" fillId="0" borderId="46" xfId="0" applyFont="1" applyFill="1" applyBorder="1" applyAlignment="1">
      <alignment horizontal="left" vertical="top" wrapText="1"/>
    </xf>
    <xf numFmtId="0" fontId="96" fillId="0" borderId="43" xfId="0" applyFont="1" applyFill="1" applyBorder="1" applyAlignment="1">
      <alignment horizontal="left" vertical="top" wrapText="1"/>
    </xf>
    <xf numFmtId="0" fontId="96" fillId="0" borderId="0" xfId="0" applyFont="1" applyFill="1" applyBorder="1" applyAlignment="1">
      <alignment horizontal="left" vertical="top" wrapText="1"/>
    </xf>
    <xf numFmtId="0" fontId="96" fillId="0" borderId="1" xfId="0" applyFont="1" applyFill="1" applyBorder="1" applyAlignment="1">
      <alignment horizontal="left" vertical="top" wrapText="1"/>
    </xf>
    <xf numFmtId="0" fontId="96" fillId="0" borderId="59" xfId="0" applyFont="1" applyFill="1" applyBorder="1" applyAlignment="1">
      <alignment horizontal="left" vertical="top" wrapText="1"/>
    </xf>
    <xf numFmtId="0" fontId="58" fillId="15" borderId="14" xfId="0" applyFont="1" applyFill="1" applyBorder="1" applyAlignment="1">
      <alignment horizontal="left" vertical="center" wrapText="1"/>
    </xf>
    <xf numFmtId="0" fontId="54" fillId="15" borderId="14" xfId="0" applyFont="1" applyFill="1" applyBorder="1" applyAlignment="1">
      <alignment horizontal="left" vertical="center" wrapText="1"/>
    </xf>
    <xf numFmtId="0" fontId="96" fillId="0" borderId="51" xfId="0" applyFont="1" applyFill="1" applyBorder="1" applyAlignment="1">
      <alignment horizontal="left" vertical="top" wrapText="1"/>
    </xf>
    <xf numFmtId="0" fontId="96" fillId="0" borderId="31" xfId="0" applyFont="1" applyFill="1" applyBorder="1" applyAlignment="1">
      <alignment horizontal="left" vertical="top" wrapText="1"/>
    </xf>
    <xf numFmtId="0" fontId="96" fillId="0" borderId="68" xfId="0" applyFont="1" applyFill="1" applyBorder="1" applyAlignment="1">
      <alignment horizontal="left" vertical="top" wrapText="1"/>
    </xf>
    <xf numFmtId="0" fontId="79" fillId="23" borderId="0" xfId="0" applyFont="1" applyFill="1" applyBorder="1" applyAlignment="1">
      <alignment horizontal="left" vertical="center" wrapText="1"/>
    </xf>
    <xf numFmtId="0" fontId="79" fillId="6" borderId="0" xfId="0" applyFont="1" applyFill="1" applyBorder="1" applyAlignment="1">
      <alignment horizontal="left" vertical="center" wrapText="1"/>
    </xf>
    <xf numFmtId="0" fontId="59" fillId="0" borderId="82" xfId="0" applyFont="1" applyBorder="1" applyAlignment="1">
      <alignment horizontal="left" vertical="top" wrapText="1"/>
    </xf>
    <xf numFmtId="0" fontId="59" fillId="0" borderId="83" xfId="0" applyFont="1" applyBorder="1" applyAlignment="1">
      <alignment horizontal="left" vertical="top" wrapText="1"/>
    </xf>
    <xf numFmtId="0" fontId="59" fillId="0" borderId="84" xfId="0" applyFont="1" applyBorder="1" applyAlignment="1">
      <alignment horizontal="left" vertical="top" wrapText="1"/>
    </xf>
    <xf numFmtId="0" fontId="59" fillId="0" borderId="85" xfId="0" applyFont="1" applyBorder="1" applyAlignment="1">
      <alignment horizontal="left" vertical="top" wrapText="1"/>
    </xf>
    <xf numFmtId="0" fontId="59" fillId="0" borderId="0" xfId="0" applyFont="1" applyBorder="1" applyAlignment="1">
      <alignment horizontal="left" vertical="top" wrapText="1"/>
    </xf>
    <xf numFmtId="0" fontId="59" fillId="0" borderId="86" xfId="0" applyFont="1" applyBorder="1" applyAlignment="1">
      <alignment horizontal="left" vertical="top" wrapText="1"/>
    </xf>
    <xf numFmtId="0" fontId="59" fillId="0" borderId="87" xfId="0" applyFont="1" applyBorder="1" applyAlignment="1">
      <alignment horizontal="left" vertical="top" wrapText="1"/>
    </xf>
    <xf numFmtId="0" fontId="59" fillId="0" borderId="88" xfId="0" applyFont="1" applyBorder="1" applyAlignment="1">
      <alignment horizontal="left" vertical="top" wrapText="1"/>
    </xf>
    <xf numFmtId="0" fontId="59" fillId="0" borderId="89" xfId="0" applyFont="1" applyBorder="1" applyAlignment="1">
      <alignment horizontal="left" vertical="top" wrapText="1"/>
    </xf>
    <xf numFmtId="0" fontId="69" fillId="18" borderId="34" xfId="0" applyFont="1" applyFill="1" applyBorder="1" applyAlignment="1">
      <alignment horizontal="left" vertical="center" wrapText="1"/>
    </xf>
    <xf numFmtId="0" fontId="69" fillId="18" borderId="56" xfId="0" applyFont="1" applyFill="1" applyBorder="1" applyAlignment="1">
      <alignment horizontal="left" vertical="center" wrapText="1"/>
    </xf>
    <xf numFmtId="0" fontId="69" fillId="18" borderId="32" xfId="0" applyFont="1" applyFill="1" applyBorder="1" applyAlignment="1">
      <alignment horizontal="left" vertical="center" wrapText="1"/>
    </xf>
    <xf numFmtId="0" fontId="65" fillId="22" borderId="43" xfId="0" applyFont="1" applyFill="1" applyBorder="1" applyAlignment="1">
      <alignment horizontal="left" vertical="center" wrapText="1"/>
    </xf>
    <xf numFmtId="0" fontId="65" fillId="22" borderId="0" xfId="0" applyFont="1" applyFill="1" applyBorder="1" applyAlignment="1">
      <alignment horizontal="left" vertical="center" wrapText="1"/>
    </xf>
    <xf numFmtId="0" fontId="65" fillId="22" borderId="44" xfId="0" applyFont="1" applyFill="1" applyBorder="1" applyAlignment="1">
      <alignment horizontal="left" vertical="center" wrapText="1"/>
    </xf>
    <xf numFmtId="0" fontId="137" fillId="16" borderId="14" xfId="0" applyFont="1" applyFill="1" applyBorder="1" applyAlignment="1">
      <alignment horizontal="left" vertical="center" wrapText="1"/>
    </xf>
    <xf numFmtId="0" fontId="79" fillId="14" borderId="0" xfId="0" applyFont="1" applyFill="1" applyBorder="1" applyAlignment="1">
      <alignment horizontal="left" vertical="center" wrapText="1"/>
    </xf>
    <xf numFmtId="0" fontId="69" fillId="18" borderId="77" xfId="0" applyFont="1" applyFill="1" applyBorder="1" applyAlignment="1">
      <alignment horizontal="left" vertical="center" wrapText="1"/>
    </xf>
    <xf numFmtId="0" fontId="69" fillId="18" borderId="75" xfId="0" applyFont="1" applyFill="1" applyBorder="1" applyAlignment="1">
      <alignment horizontal="left" vertical="center" wrapText="1"/>
    </xf>
    <xf numFmtId="0" fontId="69" fillId="18" borderId="76" xfId="0" applyFont="1" applyFill="1" applyBorder="1" applyAlignment="1">
      <alignment horizontal="left" vertical="center" wrapText="1"/>
    </xf>
    <xf numFmtId="0" fontId="140" fillId="20" borderId="81" xfId="0" applyFont="1" applyFill="1" applyBorder="1" applyAlignment="1">
      <alignment horizontal="center" vertical="center" wrapText="1"/>
    </xf>
    <xf numFmtId="0" fontId="141" fillId="16" borderId="14" xfId="0" applyFont="1" applyFill="1" applyBorder="1" applyAlignment="1">
      <alignment horizontal="left" vertical="center" wrapText="1"/>
    </xf>
    <xf numFmtId="0" fontId="81" fillId="18" borderId="16" xfId="0" applyFont="1" applyFill="1" applyBorder="1" applyAlignment="1">
      <alignment horizontal="center" vertical="center" textRotation="90" wrapText="1"/>
    </xf>
    <xf numFmtId="0" fontId="81" fillId="18" borderId="54" xfId="0" applyFont="1" applyFill="1" applyBorder="1" applyAlignment="1">
      <alignment horizontal="center" vertical="center" textRotation="90" wrapText="1"/>
    </xf>
    <xf numFmtId="0" fontId="96" fillId="18" borderId="34" xfId="0" applyFont="1" applyFill="1" applyBorder="1" applyAlignment="1">
      <alignment horizontal="left" vertical="center" wrapText="1"/>
    </xf>
    <xf numFmtId="0" fontId="96" fillId="18" borderId="56" xfId="0" applyFont="1" applyFill="1" applyBorder="1" applyAlignment="1">
      <alignment horizontal="left" vertical="center" wrapText="1"/>
    </xf>
    <xf numFmtId="0" fontId="97" fillId="18" borderId="15" xfId="0" applyFont="1" applyFill="1" applyBorder="1" applyAlignment="1">
      <alignment horizontal="center" vertical="center" textRotation="90" wrapText="1"/>
    </xf>
    <xf numFmtId="0" fontId="97" fillId="18" borderId="16" xfId="0" applyFont="1" applyFill="1" applyBorder="1" applyAlignment="1">
      <alignment horizontal="center" vertical="center" textRotation="90" wrapText="1"/>
    </xf>
    <xf numFmtId="0" fontId="97" fillId="18" borderId="54" xfId="0" applyFont="1" applyFill="1" applyBorder="1" applyAlignment="1">
      <alignment horizontal="center" vertical="center" textRotation="90" wrapText="1"/>
    </xf>
    <xf numFmtId="0" fontId="96" fillId="18" borderId="70" xfId="0" applyFont="1" applyFill="1" applyBorder="1" applyAlignment="1">
      <alignment horizontal="left" vertical="center" wrapText="1"/>
    </xf>
    <xf numFmtId="0" fontId="96" fillId="18" borderId="18" xfId="0" applyFont="1" applyFill="1" applyBorder="1" applyAlignment="1">
      <alignment horizontal="left" vertical="center" wrapText="1"/>
    </xf>
    <xf numFmtId="0" fontId="126" fillId="22" borderId="45" xfId="0" applyFont="1" applyFill="1" applyBorder="1" applyAlignment="1">
      <alignment horizontal="center" vertical="center"/>
    </xf>
    <xf numFmtId="0" fontId="126" fillId="22" borderId="18" xfId="0" applyFont="1" applyFill="1" applyBorder="1" applyAlignment="1">
      <alignment horizontal="center" vertical="center"/>
    </xf>
    <xf numFmtId="0" fontId="126" fillId="22" borderId="46" xfId="0" applyFont="1" applyFill="1" applyBorder="1" applyAlignment="1">
      <alignment horizontal="center" vertical="center"/>
    </xf>
    <xf numFmtId="0" fontId="135" fillId="5" borderId="1" xfId="0" applyFont="1" applyFill="1" applyBorder="1" applyAlignment="1">
      <alignment horizontal="center" vertical="center" wrapText="1"/>
    </xf>
    <xf numFmtId="0" fontId="135" fillId="5" borderId="59" xfId="0" applyFont="1" applyFill="1" applyBorder="1" applyAlignment="1">
      <alignment horizontal="center" vertical="center" wrapText="1"/>
    </xf>
    <xf numFmtId="0" fontId="118" fillId="23" borderId="38" xfId="0" applyFont="1" applyFill="1" applyBorder="1" applyAlignment="1">
      <alignment horizontal="center" textRotation="90" wrapText="1"/>
    </xf>
    <xf numFmtId="0" fontId="118" fillId="23" borderId="4" xfId="0" applyFont="1" applyFill="1" applyBorder="1" applyAlignment="1">
      <alignment horizontal="center" textRotation="90" wrapText="1"/>
    </xf>
    <xf numFmtId="0" fontId="43" fillId="22" borderId="39" xfId="0" applyFont="1" applyFill="1" applyBorder="1" applyAlignment="1">
      <alignment horizontal="center" vertical="center" wrapText="1"/>
    </xf>
    <xf numFmtId="0" fontId="43" fillId="22" borderId="50" xfId="0" applyFont="1" applyFill="1" applyBorder="1" applyAlignment="1">
      <alignment horizontal="center" vertical="center" wrapText="1"/>
    </xf>
    <xf numFmtId="0" fontId="43" fillId="22" borderId="60" xfId="0" applyFont="1" applyFill="1" applyBorder="1" applyAlignment="1">
      <alignment horizontal="center" vertical="center" wrapText="1"/>
    </xf>
    <xf numFmtId="0" fontId="97" fillId="6" borderId="46" xfId="0" applyFont="1" applyFill="1" applyBorder="1" applyAlignment="1">
      <alignment horizontal="center" vertical="center" wrapText="1"/>
    </xf>
    <xf numFmtId="0" fontId="97" fillId="6" borderId="59" xfId="0" applyFont="1" applyFill="1" applyBorder="1" applyAlignment="1">
      <alignment horizontal="center" vertical="center" wrapText="1"/>
    </xf>
    <xf numFmtId="0" fontId="136" fillId="23" borderId="45" xfId="0" applyFont="1" applyFill="1" applyBorder="1" applyAlignment="1">
      <alignment horizontal="center" vertical="center" wrapText="1"/>
    </xf>
    <xf numFmtId="0" fontId="136" fillId="23" borderId="18" xfId="0" applyFont="1" applyFill="1" applyBorder="1" applyAlignment="1">
      <alignment horizontal="center" vertical="center" wrapText="1"/>
    </xf>
    <xf numFmtId="0" fontId="136" fillId="23" borderId="23" xfId="0" applyFont="1" applyFill="1" applyBorder="1" applyAlignment="1">
      <alignment horizontal="center" vertical="center" wrapText="1"/>
    </xf>
    <xf numFmtId="0" fontId="136" fillId="23" borderId="58" xfId="0" applyFont="1" applyFill="1" applyBorder="1" applyAlignment="1">
      <alignment horizontal="center" vertical="center" wrapText="1"/>
    </xf>
    <xf numFmtId="0" fontId="136" fillId="23" borderId="1" xfId="0" applyFont="1" applyFill="1" applyBorder="1" applyAlignment="1">
      <alignment horizontal="center" vertical="center" wrapText="1"/>
    </xf>
    <xf numFmtId="0" fontId="136" fillId="23" borderId="24" xfId="0" applyFont="1" applyFill="1" applyBorder="1" applyAlignment="1">
      <alignment horizontal="center" vertical="center" wrapText="1"/>
    </xf>
    <xf numFmtId="0" fontId="97" fillId="15" borderId="37" xfId="0" applyFont="1" applyFill="1" applyBorder="1" applyAlignment="1">
      <alignment horizontal="center" vertical="center" textRotation="90" wrapText="1"/>
    </xf>
    <xf numFmtId="0" fontId="97" fillId="15" borderId="11" xfId="0" applyFont="1" applyFill="1" applyBorder="1" applyAlignment="1">
      <alignment horizontal="center" vertical="center" textRotation="90" wrapText="1"/>
    </xf>
    <xf numFmtId="0" fontId="97" fillId="15" borderId="2" xfId="0" applyFont="1" applyFill="1" applyBorder="1" applyAlignment="1">
      <alignment horizontal="center" vertical="center" textRotation="90" wrapText="1"/>
    </xf>
    <xf numFmtId="0" fontId="82" fillId="17" borderId="14" xfId="0" applyFont="1" applyFill="1" applyBorder="1" applyAlignment="1">
      <alignment horizontal="left" vertical="center" wrapText="1"/>
    </xf>
    <xf numFmtId="0" fontId="69" fillId="15" borderId="77" xfId="0" applyFont="1" applyFill="1" applyBorder="1" applyAlignment="1">
      <alignment horizontal="left" vertical="center" wrapText="1"/>
    </xf>
    <xf numFmtId="0" fontId="69" fillId="15" borderId="75" xfId="0" applyFont="1" applyFill="1" applyBorder="1" applyAlignment="1">
      <alignment horizontal="left" vertical="center" wrapText="1"/>
    </xf>
    <xf numFmtId="0" fontId="69" fillId="15" borderId="76" xfId="0" applyFont="1" applyFill="1" applyBorder="1" applyAlignment="1">
      <alignment horizontal="left" vertical="center" wrapText="1"/>
    </xf>
    <xf numFmtId="0" fontId="69" fillId="16" borderId="14" xfId="0" applyFont="1" applyFill="1" applyBorder="1" applyAlignment="1">
      <alignment horizontal="left" vertical="center" wrapText="1"/>
    </xf>
    <xf numFmtId="0" fontId="81" fillId="15" borderId="16" xfId="0" applyFont="1" applyFill="1" applyBorder="1" applyAlignment="1">
      <alignment horizontal="center" vertical="center" textRotation="90" wrapText="1"/>
    </xf>
    <xf numFmtId="0" fontId="134" fillId="17" borderId="16" xfId="0" applyFont="1" applyFill="1" applyBorder="1" applyAlignment="1">
      <alignment horizontal="center" vertical="center" textRotation="90" wrapText="1"/>
    </xf>
    <xf numFmtId="0" fontId="96" fillId="17" borderId="14" xfId="0" applyFont="1" applyFill="1" applyBorder="1" applyAlignment="1">
      <alignment horizontal="left" vertical="center" wrapText="1"/>
    </xf>
    <xf numFmtId="0" fontId="96" fillId="17" borderId="63" xfId="0" applyFont="1" applyFill="1" applyBorder="1" applyAlignment="1">
      <alignment horizontal="left" vertical="center" wrapText="1"/>
    </xf>
    <xf numFmtId="0" fontId="81" fillId="16" borderId="41" xfId="0" applyFont="1" applyFill="1" applyBorder="1" applyAlignment="1">
      <alignment horizontal="center" vertical="center" textRotation="90" wrapText="1"/>
    </xf>
    <xf numFmtId="0" fontId="81" fillId="16" borderId="16" xfId="0" applyFont="1" applyFill="1" applyBorder="1" applyAlignment="1">
      <alignment horizontal="center" vertical="center" textRotation="90" wrapText="1"/>
    </xf>
    <xf numFmtId="0" fontId="98" fillId="16" borderId="21" xfId="0" applyFont="1" applyFill="1" applyBorder="1" applyAlignment="1">
      <alignment horizontal="left" vertical="center" wrapText="1"/>
    </xf>
    <xf numFmtId="0" fontId="98" fillId="16" borderId="30" xfId="0" applyFont="1" applyFill="1" applyBorder="1" applyAlignment="1">
      <alignment horizontal="left" vertical="center" wrapText="1"/>
    </xf>
    <xf numFmtId="0" fontId="96" fillId="17" borderId="19" xfId="0" applyFont="1" applyFill="1" applyBorder="1" applyAlignment="1">
      <alignment horizontal="left" vertical="center" wrapText="1"/>
    </xf>
    <xf numFmtId="0" fontId="96" fillId="17" borderId="35" xfId="0" applyFont="1" applyFill="1" applyBorder="1" applyAlignment="1">
      <alignment horizontal="left" vertical="center" wrapText="1"/>
    </xf>
    <xf numFmtId="0" fontId="71" fillId="26" borderId="78" xfId="0" applyFont="1" applyFill="1" applyBorder="1" applyAlignment="1">
      <alignment horizontal="center" vertical="center" wrapText="1"/>
    </xf>
    <xf numFmtId="0" fontId="71" fillId="26" borderId="13" xfId="0" applyFont="1" applyFill="1" applyBorder="1" applyAlignment="1">
      <alignment horizontal="center" vertical="center" wrapText="1"/>
    </xf>
    <xf numFmtId="0" fontId="71" fillId="26" borderId="42" xfId="0" applyFont="1" applyFill="1" applyBorder="1" applyAlignment="1">
      <alignment horizontal="center" vertical="center" wrapText="1"/>
    </xf>
    <xf numFmtId="0" fontId="71" fillId="26" borderId="4" xfId="0" applyFont="1" applyFill="1" applyBorder="1" applyAlignment="1">
      <alignment horizontal="center" vertical="center" wrapText="1"/>
    </xf>
    <xf numFmtId="0" fontId="69" fillId="16" borderId="21" xfId="0" applyFont="1" applyFill="1" applyBorder="1" applyAlignment="1">
      <alignment horizontal="left" vertical="center" wrapText="1"/>
    </xf>
    <xf numFmtId="0" fontId="98" fillId="16" borderId="14" xfId="0" applyFont="1" applyFill="1" applyBorder="1" applyAlignment="1">
      <alignment horizontal="left" vertical="center" wrapText="1"/>
    </xf>
    <xf numFmtId="0" fontId="98" fillId="16" borderId="63" xfId="0" applyFont="1" applyFill="1" applyBorder="1" applyAlignment="1">
      <alignment horizontal="left" vertical="center" wrapText="1"/>
    </xf>
    <xf numFmtId="0" fontId="88" fillId="12" borderId="63" xfId="0" applyFont="1" applyFill="1" applyBorder="1" applyAlignment="1">
      <alignment horizontal="left" vertical="center"/>
    </xf>
    <xf numFmtId="0" fontId="88" fillId="12" borderId="31" xfId="0" applyFont="1" applyFill="1" applyBorder="1" applyAlignment="1">
      <alignment horizontal="left" vertical="center"/>
    </xf>
    <xf numFmtId="0" fontId="88" fillId="12" borderId="68" xfId="0" applyFont="1" applyFill="1" applyBorder="1" applyAlignment="1">
      <alignment horizontal="left" vertical="center"/>
    </xf>
    <xf numFmtId="0" fontId="71" fillId="26" borderId="20" xfId="0" applyFont="1" applyFill="1" applyBorder="1" applyAlignment="1">
      <alignment horizontal="center" vertical="center" wrapText="1"/>
    </xf>
    <xf numFmtId="0" fontId="71" fillId="26" borderId="12" xfId="0" applyFont="1" applyFill="1" applyBorder="1" applyAlignment="1">
      <alignment horizontal="center" vertical="center" wrapText="1"/>
    </xf>
    <xf numFmtId="0" fontId="71" fillId="26" borderId="21" xfId="0" applyFont="1" applyFill="1" applyBorder="1" applyAlignment="1">
      <alignment horizontal="center" vertical="center" wrapText="1"/>
    </xf>
    <xf numFmtId="0" fontId="126" fillId="22" borderId="17" xfId="0" applyFont="1" applyFill="1" applyBorder="1" applyAlignment="1">
      <alignment horizontal="center" vertical="center" wrapText="1"/>
    </xf>
    <xf numFmtId="0" fontId="126" fillId="22" borderId="20" xfId="0" applyFont="1" applyFill="1" applyBorder="1" applyAlignment="1">
      <alignment horizontal="center" vertical="center" wrapText="1"/>
    </xf>
    <xf numFmtId="0" fontId="126" fillId="22" borderId="78" xfId="0" applyFont="1" applyFill="1" applyBorder="1" applyAlignment="1">
      <alignment horizontal="center" vertical="center" wrapText="1"/>
    </xf>
    <xf numFmtId="0" fontId="88" fillId="12" borderId="34" xfId="0" applyFont="1" applyFill="1" applyBorder="1" applyAlignment="1">
      <alignment horizontal="left" vertical="center"/>
    </xf>
    <xf numFmtId="0" fontId="88" fillId="12" borderId="56" xfId="0" applyFont="1" applyFill="1" applyBorder="1" applyAlignment="1">
      <alignment horizontal="left" vertical="center"/>
    </xf>
    <xf numFmtId="0" fontId="88" fillId="12" borderId="69" xfId="0" applyFont="1" applyFill="1" applyBorder="1" applyAlignment="1">
      <alignment horizontal="left" vertical="center"/>
    </xf>
    <xf numFmtId="0" fontId="96" fillId="15" borderId="57" xfId="0" applyFont="1" applyFill="1" applyBorder="1" applyAlignment="1">
      <alignment horizontal="left" vertical="center" wrapText="1"/>
    </xf>
    <xf numFmtId="0" fontId="96" fillId="15" borderId="0" xfId="0" applyFont="1" applyFill="1" applyBorder="1" applyAlignment="1">
      <alignment horizontal="left" vertical="center" wrapText="1"/>
    </xf>
    <xf numFmtId="0" fontId="93" fillId="24" borderId="8" xfId="0" applyFont="1" applyFill="1" applyBorder="1" applyAlignment="1">
      <alignment horizontal="center" vertical="center" textRotation="90" wrapText="1"/>
    </xf>
    <xf numFmtId="0" fontId="93" fillId="24" borderId="9" xfId="0" applyFont="1" applyFill="1" applyBorder="1" applyAlignment="1">
      <alignment horizontal="center" vertical="center" textRotation="90" wrapText="1"/>
    </xf>
    <xf numFmtId="0" fontId="76" fillId="25" borderId="15" xfId="0" applyFont="1" applyFill="1" applyBorder="1" applyAlignment="1">
      <alignment horizontal="center" vertical="center" wrapText="1"/>
    </xf>
    <xf numFmtId="0" fontId="76" fillId="25" borderId="19" xfId="0" applyFont="1" applyFill="1" applyBorder="1" applyAlignment="1">
      <alignment horizontal="center" vertical="center" wrapText="1"/>
    </xf>
    <xf numFmtId="0" fontId="126" fillId="22" borderId="44" xfId="0" applyFont="1" applyFill="1" applyBorder="1" applyAlignment="1">
      <alignment horizontal="center" vertical="center" wrapText="1"/>
    </xf>
    <xf numFmtId="0" fontId="93" fillId="16" borderId="41" xfId="0" applyFont="1" applyFill="1" applyBorder="1" applyAlignment="1">
      <alignment horizontal="center" vertical="center" textRotation="90" wrapText="1"/>
    </xf>
    <xf numFmtId="0" fontId="93" fillId="16" borderId="16" xfId="0" applyFont="1" applyFill="1" applyBorder="1" applyAlignment="1">
      <alignment horizontal="center" vertical="center" textRotation="90" wrapText="1"/>
    </xf>
    <xf numFmtId="0" fontId="93" fillId="16" borderId="54" xfId="0" applyFont="1" applyFill="1" applyBorder="1" applyAlignment="1">
      <alignment horizontal="center" vertical="center" textRotation="90" wrapText="1"/>
    </xf>
    <xf numFmtId="0" fontId="118" fillId="23" borderId="16" xfId="0" applyFont="1" applyFill="1" applyBorder="1" applyAlignment="1">
      <alignment horizontal="left" vertical="center" wrapText="1"/>
    </xf>
    <xf numFmtId="0" fontId="118" fillId="23" borderId="14" xfId="0" applyFont="1" applyFill="1" applyBorder="1" applyAlignment="1">
      <alignment horizontal="left" vertical="center" wrapText="1"/>
    </xf>
    <xf numFmtId="0" fontId="118" fillId="23" borderId="54" xfId="0" applyFont="1" applyFill="1" applyBorder="1" applyAlignment="1">
      <alignment horizontal="left" vertical="center" wrapText="1"/>
    </xf>
    <xf numFmtId="0" fontId="118" fillId="23" borderId="33" xfId="0" applyFont="1" applyFill="1" applyBorder="1" applyAlignment="1">
      <alignment horizontal="left" vertical="center" wrapText="1"/>
    </xf>
    <xf numFmtId="0" fontId="73" fillId="24" borderId="66" xfId="0" applyFont="1" applyFill="1" applyBorder="1" applyAlignment="1">
      <alignment horizontal="center" vertical="center" wrapText="1"/>
    </xf>
    <xf numFmtId="0" fontId="73" fillId="24" borderId="73" xfId="0" applyFont="1" applyFill="1" applyBorder="1" applyAlignment="1">
      <alignment horizontal="center" vertical="center" wrapText="1"/>
    </xf>
    <xf numFmtId="0" fontId="131" fillId="14" borderId="51" xfId="0" applyFont="1" applyFill="1" applyBorder="1" applyAlignment="1">
      <alignment horizontal="left" vertical="center" wrapText="1"/>
    </xf>
    <xf numFmtId="0" fontId="131" fillId="14" borderId="31" xfId="0" applyFont="1" applyFill="1" applyBorder="1" applyAlignment="1">
      <alignment horizontal="left" vertical="center" wrapText="1"/>
    </xf>
    <xf numFmtId="0" fontId="131" fillId="14" borderId="29" xfId="0" applyFont="1" applyFill="1" applyBorder="1" applyAlignment="1">
      <alignment horizontal="left" vertical="center" wrapText="1"/>
    </xf>
    <xf numFmtId="0" fontId="131" fillId="14" borderId="55" xfId="0" applyFont="1" applyFill="1" applyBorder="1" applyAlignment="1">
      <alignment horizontal="left" vertical="center" wrapText="1"/>
    </xf>
    <xf numFmtId="0" fontId="131" fillId="14" borderId="56" xfId="0" applyFont="1" applyFill="1" applyBorder="1" applyAlignment="1">
      <alignment horizontal="left" vertical="center" wrapText="1"/>
    </xf>
    <xf numFmtId="0" fontId="131" fillId="14" borderId="32" xfId="0" applyFont="1" applyFill="1" applyBorder="1" applyAlignment="1">
      <alignment horizontal="left" vertical="center" wrapText="1"/>
    </xf>
    <xf numFmtId="0" fontId="121" fillId="21" borderId="14" xfId="41" applyFont="1" applyFill="1" applyBorder="1" applyAlignment="1">
      <alignment horizontal="center" vertical="center" wrapText="1"/>
    </xf>
    <xf numFmtId="0" fontId="121" fillId="18" borderId="14" xfId="41" applyFont="1" applyFill="1" applyBorder="1" applyAlignment="1">
      <alignment horizontal="center" vertical="center" wrapText="1"/>
    </xf>
    <xf numFmtId="0" fontId="95" fillId="10" borderId="27" xfId="0" applyFont="1" applyFill="1" applyBorder="1" applyAlignment="1">
      <alignment horizontal="center" vertical="center" wrapText="1"/>
    </xf>
    <xf numFmtId="0" fontId="132" fillId="20" borderId="46" xfId="0" applyFont="1" applyFill="1" applyBorder="1" applyAlignment="1">
      <alignment horizontal="center" vertical="center"/>
    </xf>
    <xf numFmtId="0" fontId="132" fillId="20" borderId="59" xfId="0" applyFont="1" applyFill="1" applyBorder="1" applyAlignment="1">
      <alignment horizontal="center" vertical="center"/>
    </xf>
    <xf numFmtId="0" fontId="121" fillId="20" borderId="14" xfId="41" applyFont="1" applyFill="1" applyBorder="1" applyAlignment="1">
      <alignment horizontal="center" vertical="center" wrapText="1"/>
    </xf>
    <xf numFmtId="0" fontId="92" fillId="5" borderId="45" xfId="0" applyFont="1" applyFill="1" applyBorder="1" applyAlignment="1">
      <alignment horizontal="center" vertical="center" wrapText="1"/>
    </xf>
    <xf numFmtId="0" fontId="92" fillId="5" borderId="18" xfId="0" applyFont="1" applyFill="1" applyBorder="1" applyAlignment="1">
      <alignment horizontal="center" vertical="center" wrapText="1"/>
    </xf>
    <xf numFmtId="0" fontId="92" fillId="5" borderId="58" xfId="0" applyFont="1" applyFill="1" applyBorder="1" applyAlignment="1">
      <alignment horizontal="center" vertical="center" wrapText="1"/>
    </xf>
    <xf numFmtId="0" fontId="92" fillId="5" borderId="1" xfId="0" applyFont="1" applyFill="1" applyBorder="1" applyAlignment="1">
      <alignment horizontal="center" vertical="center" wrapText="1"/>
    </xf>
    <xf numFmtId="0" fontId="133" fillId="5" borderId="18" xfId="0" applyFont="1" applyFill="1" applyBorder="1" applyAlignment="1">
      <alignment horizontal="center" vertical="center" wrapText="1"/>
    </xf>
    <xf numFmtId="0" fontId="133" fillId="5" borderId="1" xfId="0" applyFont="1" applyFill="1" applyBorder="1" applyAlignment="1">
      <alignment horizontal="center" vertical="center" wrapText="1"/>
    </xf>
    <xf numFmtId="0" fontId="64" fillId="11" borderId="66" xfId="0" applyFont="1" applyFill="1" applyBorder="1" applyAlignment="1">
      <alignment horizontal="center" vertical="center" wrapText="1"/>
    </xf>
    <xf numFmtId="0" fontId="64" fillId="11" borderId="72" xfId="0" applyFont="1" applyFill="1" applyBorder="1" applyAlignment="1">
      <alignment horizontal="center" vertical="center" wrapText="1"/>
    </xf>
    <xf numFmtId="0" fontId="64" fillId="11" borderId="73" xfId="0" applyFont="1" applyFill="1" applyBorder="1" applyAlignment="1">
      <alignment horizontal="center" vertical="center" wrapText="1"/>
    </xf>
    <xf numFmtId="0" fontId="27" fillId="14" borderId="51" xfId="0" applyFont="1" applyFill="1" applyBorder="1" applyAlignment="1">
      <alignment horizontal="left" vertical="center" wrapText="1"/>
    </xf>
    <xf numFmtId="0" fontId="94" fillId="14" borderId="47" xfId="0" applyFont="1" applyFill="1" applyBorder="1" applyAlignment="1">
      <alignment horizontal="left" vertical="center"/>
    </xf>
    <xf numFmtId="0" fontId="94" fillId="14" borderId="50" xfId="0" applyFont="1" applyFill="1" applyBorder="1" applyAlignment="1">
      <alignment horizontal="left" vertical="center"/>
    </xf>
    <xf numFmtId="0" fontId="94" fillId="14" borderId="60" xfId="0" applyFont="1" applyFill="1" applyBorder="1" applyAlignment="1">
      <alignment horizontal="left" vertical="center"/>
    </xf>
    <xf numFmtId="0" fontId="53" fillId="22" borderId="45" xfId="0" applyFont="1" applyFill="1" applyBorder="1" applyAlignment="1">
      <alignment horizontal="center" vertical="center" wrapText="1"/>
    </xf>
    <xf numFmtId="0" fontId="53" fillId="22" borderId="18" xfId="0" applyFont="1" applyFill="1" applyBorder="1" applyAlignment="1">
      <alignment horizontal="center" vertical="center" wrapText="1"/>
    </xf>
    <xf numFmtId="0" fontId="53" fillId="22" borderId="46" xfId="0" applyFont="1" applyFill="1" applyBorder="1" applyAlignment="1">
      <alignment horizontal="center" vertical="center" wrapText="1"/>
    </xf>
    <xf numFmtId="0" fontId="53" fillId="22" borderId="39" xfId="0" applyFont="1" applyFill="1" applyBorder="1" applyAlignment="1">
      <alignment horizontal="center" vertical="center" wrapText="1"/>
    </xf>
    <xf numFmtId="0" fontId="53" fillId="22" borderId="40" xfId="0" applyFont="1" applyFill="1" applyBorder="1" applyAlignment="1">
      <alignment horizontal="center" vertical="center" wrapText="1"/>
    </xf>
    <xf numFmtId="0" fontId="53" fillId="22" borderId="74" xfId="0" applyFont="1" applyFill="1" applyBorder="1" applyAlignment="1">
      <alignment horizontal="center" vertical="center" wrapText="1"/>
    </xf>
    <xf numFmtId="0" fontId="93" fillId="22" borderId="47" xfId="0" applyFont="1" applyFill="1" applyBorder="1" applyAlignment="1">
      <alignment horizontal="left" vertical="center"/>
    </xf>
    <xf numFmtId="0" fontId="93" fillId="22" borderId="50" xfId="0" applyFont="1" applyFill="1" applyBorder="1" applyAlignment="1">
      <alignment horizontal="left" vertical="center"/>
    </xf>
    <xf numFmtId="0" fontId="93" fillId="22" borderId="49" xfId="0" applyFont="1" applyFill="1" applyBorder="1" applyAlignment="1">
      <alignment horizontal="left" vertical="center"/>
    </xf>
    <xf numFmtId="0" fontId="66" fillId="22" borderId="43" xfId="0" applyFont="1" applyFill="1" applyBorder="1" applyAlignment="1">
      <alignment horizontal="center" vertical="center"/>
    </xf>
    <xf numFmtId="0" fontId="66" fillId="22" borderId="0" xfId="0" applyFont="1" applyFill="1" applyBorder="1" applyAlignment="1">
      <alignment horizontal="center" vertical="center"/>
    </xf>
    <xf numFmtId="0" fontId="66" fillId="22" borderId="44" xfId="0" applyFont="1" applyFill="1" applyBorder="1" applyAlignment="1">
      <alignment horizontal="center" vertical="center"/>
    </xf>
    <xf numFmtId="0" fontId="66" fillId="22" borderId="58" xfId="0" applyFont="1" applyFill="1" applyBorder="1" applyAlignment="1">
      <alignment horizontal="center" vertical="center"/>
    </xf>
    <xf numFmtId="0" fontId="66" fillId="22" borderId="1" xfId="0" applyFont="1" applyFill="1" applyBorder="1" applyAlignment="1">
      <alignment horizontal="center" vertical="center"/>
    </xf>
    <xf numFmtId="0" fontId="66" fillId="22" borderId="59" xfId="0" applyFont="1" applyFill="1" applyBorder="1" applyAlignment="1">
      <alignment horizontal="center" vertical="center"/>
    </xf>
    <xf numFmtId="0" fontId="59" fillId="5" borderId="45" xfId="0" applyFont="1" applyFill="1" applyBorder="1" applyAlignment="1">
      <alignment horizontal="left" vertical="center" wrapText="1"/>
    </xf>
    <xf numFmtId="0" fontId="59" fillId="5" borderId="18" xfId="0" applyFont="1" applyFill="1" applyBorder="1" applyAlignment="1">
      <alignment horizontal="left" vertical="center" wrapText="1"/>
    </xf>
    <xf numFmtId="0" fontId="59" fillId="5" borderId="46" xfId="0" applyFont="1" applyFill="1" applyBorder="1" applyAlignment="1">
      <alignment horizontal="left" vertical="center" wrapText="1"/>
    </xf>
    <xf numFmtId="0" fontId="59" fillId="5" borderId="43" xfId="0" applyFont="1" applyFill="1" applyBorder="1" applyAlignment="1">
      <alignment horizontal="left" vertical="center" wrapText="1"/>
    </xf>
    <xf numFmtId="0" fontId="59" fillId="5" borderId="0" xfId="0" applyFont="1" applyFill="1" applyBorder="1" applyAlignment="1">
      <alignment horizontal="left" vertical="center" wrapText="1"/>
    </xf>
    <xf numFmtId="0" fontId="59" fillId="5" borderId="44" xfId="0" applyFont="1" applyFill="1" applyBorder="1" applyAlignment="1">
      <alignment horizontal="left" vertical="center" wrapText="1"/>
    </xf>
    <xf numFmtId="0" fontId="59" fillId="5" borderId="58" xfId="0" applyFont="1" applyFill="1" applyBorder="1" applyAlignment="1">
      <alignment horizontal="left" vertical="center" wrapText="1"/>
    </xf>
    <xf numFmtId="0" fontId="59" fillId="5" borderId="1" xfId="0" applyFont="1" applyFill="1" applyBorder="1" applyAlignment="1">
      <alignment horizontal="left" vertical="center" wrapText="1"/>
    </xf>
    <xf numFmtId="0" fontId="59" fillId="5" borderId="59" xfId="0" applyFont="1" applyFill="1" applyBorder="1" applyAlignment="1">
      <alignment horizontal="left" vertical="center" wrapText="1"/>
    </xf>
    <xf numFmtId="0" fontId="121" fillId="15" borderId="63" xfId="41" applyFont="1" applyFill="1" applyBorder="1" applyAlignment="1">
      <alignment horizontal="center" vertical="center" wrapText="1"/>
    </xf>
    <xf numFmtId="0" fontId="121" fillId="15" borderId="31" xfId="41" applyFont="1" applyFill="1" applyBorder="1" applyAlignment="1">
      <alignment horizontal="center" vertical="center" wrapText="1"/>
    </xf>
    <xf numFmtId="0" fontId="121" fillId="15" borderId="29" xfId="41" applyFont="1" applyFill="1" applyBorder="1" applyAlignment="1">
      <alignment horizontal="center" vertical="center" wrapText="1"/>
    </xf>
    <xf numFmtId="0" fontId="139" fillId="20" borderId="18" xfId="0" applyFont="1" applyFill="1" applyBorder="1" applyAlignment="1">
      <alignment horizontal="center" vertical="center" wrapText="1"/>
    </xf>
    <xf numFmtId="0" fontId="139" fillId="20" borderId="1" xfId="0" applyFont="1" applyFill="1" applyBorder="1" applyAlignment="1">
      <alignment horizontal="center" vertical="center" wrapText="1"/>
    </xf>
    <xf numFmtId="0" fontId="28" fillId="14" borderId="51" xfId="0" applyFont="1" applyFill="1" applyBorder="1" applyAlignment="1">
      <alignment horizontal="left" vertical="center" wrapText="1"/>
    </xf>
    <xf numFmtId="164" fontId="69" fillId="27" borderId="14" xfId="8" applyFont="1" applyFill="1" applyBorder="1" applyAlignment="1">
      <alignment horizontal="center" vertical="center" wrapText="1"/>
    </xf>
    <xf numFmtId="0" fontId="79" fillId="6" borderId="14" xfId="0" applyFont="1" applyFill="1" applyBorder="1" applyAlignment="1">
      <alignment horizontal="center" vertical="center" wrapText="1"/>
    </xf>
    <xf numFmtId="0" fontId="76" fillId="16" borderId="21" xfId="0" applyFont="1" applyFill="1" applyBorder="1" applyAlignment="1">
      <alignment horizontal="center" vertical="center" textRotation="90" wrapText="1"/>
    </xf>
    <xf numFmtId="0" fontId="76" fillId="16" borderId="14" xfId="0" applyFont="1" applyFill="1" applyBorder="1" applyAlignment="1">
      <alignment horizontal="center" vertical="center" textRotation="90" wrapText="1"/>
    </xf>
    <xf numFmtId="0" fontId="110" fillId="16" borderId="57" xfId="0" applyFont="1" applyFill="1" applyBorder="1" applyAlignment="1">
      <alignment horizontal="left" vertical="center" wrapText="1"/>
    </xf>
    <xf numFmtId="0" fontId="110" fillId="16" borderId="79" xfId="0" applyFont="1" applyFill="1" applyBorder="1" applyAlignment="1">
      <alignment horizontal="left" vertical="center" wrapText="1"/>
    </xf>
    <xf numFmtId="164" fontId="41" fillId="27" borderId="14" xfId="8" applyFont="1" applyFill="1" applyBorder="1" applyAlignment="1">
      <alignment horizontal="center" vertical="center"/>
    </xf>
    <xf numFmtId="0" fontId="110" fillId="16" borderId="14" xfId="0" applyFont="1" applyFill="1" applyBorder="1" applyAlignment="1">
      <alignment horizontal="left" vertical="center" wrapText="1"/>
    </xf>
    <xf numFmtId="0" fontId="73" fillId="6" borderId="14" xfId="0" applyFont="1" applyFill="1" applyBorder="1" applyAlignment="1">
      <alignment horizontal="center" vertical="center" wrapText="1"/>
    </xf>
    <xf numFmtId="0" fontId="52" fillId="21" borderId="14" xfId="0" applyFont="1" applyFill="1" applyBorder="1" applyAlignment="1">
      <alignment horizontal="center" vertical="center" textRotation="90" wrapText="1"/>
    </xf>
    <xf numFmtId="0" fontId="52" fillId="18" borderId="14" xfId="0" applyFont="1" applyFill="1" applyBorder="1" applyAlignment="1">
      <alignment horizontal="center" vertical="center" textRotation="90" wrapText="1"/>
    </xf>
    <xf numFmtId="0" fontId="145" fillId="15" borderId="20" xfId="0" applyFont="1" applyFill="1" applyBorder="1" applyAlignment="1">
      <alignment horizontal="center" vertical="center" textRotation="90" wrapText="1"/>
    </xf>
    <xf numFmtId="0" fontId="145" fillId="15" borderId="12" xfId="0" applyFont="1" applyFill="1" applyBorder="1" applyAlignment="1">
      <alignment horizontal="center" vertical="center" textRotation="90" wrapText="1"/>
    </xf>
    <xf numFmtId="0" fontId="145" fillId="15" borderId="21" xfId="0" applyFont="1" applyFill="1" applyBorder="1" applyAlignment="1">
      <alignment horizontal="center" vertical="center" textRotation="90" wrapText="1"/>
    </xf>
    <xf numFmtId="0" fontId="49" fillId="15" borderId="14" xfId="0" applyFont="1" applyFill="1" applyBorder="1" applyAlignment="1">
      <alignment horizontal="left" vertical="center" wrapText="1"/>
    </xf>
    <xf numFmtId="0" fontId="79" fillId="21" borderId="14" xfId="0" applyFont="1" applyFill="1" applyBorder="1" applyAlignment="1">
      <alignment horizontal="center" vertical="center" textRotation="90" wrapText="1"/>
    </xf>
    <xf numFmtId="0" fontId="81" fillId="6" borderId="14" xfId="0" applyFont="1" applyFill="1" applyBorder="1" applyAlignment="1">
      <alignment horizontal="center" vertical="center"/>
    </xf>
    <xf numFmtId="0" fontId="49" fillId="21" borderId="14" xfId="0" applyFont="1" applyFill="1" applyBorder="1" applyAlignment="1">
      <alignment horizontal="left" vertical="center" wrapText="1"/>
    </xf>
    <xf numFmtId="0" fontId="18" fillId="6" borderId="14" xfId="41" applyFont="1" applyFill="1" applyBorder="1" applyAlignment="1">
      <alignment horizontal="left" vertical="center" wrapText="1"/>
    </xf>
    <xf numFmtId="0" fontId="79" fillId="18" borderId="14" xfId="0" applyFont="1" applyFill="1" applyBorder="1" applyAlignment="1">
      <alignment horizontal="center" vertical="center" textRotation="90" wrapText="1"/>
    </xf>
    <xf numFmtId="0" fontId="144" fillId="15" borderId="20" xfId="0" applyFont="1" applyFill="1" applyBorder="1" applyAlignment="1">
      <alignment horizontal="center" vertical="center" textRotation="90" wrapText="1"/>
    </xf>
    <xf numFmtId="0" fontId="144" fillId="15" borderId="12" xfId="0" applyFont="1" applyFill="1" applyBorder="1" applyAlignment="1">
      <alignment horizontal="center" vertical="center" textRotation="90" wrapText="1"/>
    </xf>
    <xf numFmtId="0" fontId="144" fillId="15" borderId="21" xfId="0" applyFont="1" applyFill="1" applyBorder="1" applyAlignment="1">
      <alignment horizontal="center" vertical="center" textRotation="90" wrapText="1"/>
    </xf>
    <xf numFmtId="0" fontId="142" fillId="6" borderId="14" xfId="0" applyFont="1" applyFill="1" applyBorder="1" applyAlignment="1">
      <alignment horizontal="center" vertical="center" wrapText="1"/>
    </xf>
    <xf numFmtId="0" fontId="143" fillId="20" borderId="14" xfId="0" applyFont="1" applyFill="1" applyBorder="1" applyAlignment="1">
      <alignment horizontal="center" vertical="center" textRotation="90" wrapText="1"/>
    </xf>
    <xf numFmtId="0" fontId="49" fillId="18" borderId="14" xfId="0" applyFont="1" applyFill="1" applyBorder="1" applyAlignment="1">
      <alignment horizontal="left" vertical="center" wrapText="1"/>
    </xf>
    <xf numFmtId="164" fontId="45" fillId="6" borderId="14" xfId="8" applyFont="1" applyFill="1" applyBorder="1" applyAlignment="1">
      <alignment horizontal="center" vertical="center"/>
    </xf>
    <xf numFmtId="0" fontId="19" fillId="23" borderId="0"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7" fillId="6" borderId="45" xfId="0" applyFont="1" applyFill="1" applyBorder="1" applyAlignment="1">
      <alignment horizontal="center" vertical="center" wrapText="1"/>
    </xf>
    <xf numFmtId="0" fontId="7" fillId="6" borderId="10" xfId="0" applyFont="1" applyFill="1" applyBorder="1" applyAlignment="1">
      <alignment horizontal="center" vertical="center" wrapText="1"/>
    </xf>
    <xf numFmtId="0" fontId="146" fillId="5" borderId="45" xfId="0" applyFont="1" applyFill="1" applyBorder="1" applyAlignment="1">
      <alignment horizontal="center" vertical="center" wrapText="1"/>
    </xf>
    <xf numFmtId="0" fontId="146" fillId="5" borderId="18" xfId="0" applyFont="1" applyFill="1" applyBorder="1" applyAlignment="1">
      <alignment horizontal="center" vertical="center" wrapText="1"/>
    </xf>
    <xf numFmtId="0" fontId="146" fillId="5" borderId="43" xfId="0" applyFont="1" applyFill="1" applyBorder="1" applyAlignment="1">
      <alignment horizontal="center" vertical="center" wrapText="1"/>
    </xf>
    <xf numFmtId="0" fontId="146" fillId="5" borderId="0" xfId="0" applyFont="1" applyFill="1" applyBorder="1" applyAlignment="1">
      <alignment horizontal="center" vertical="center" wrapText="1"/>
    </xf>
    <xf numFmtId="0" fontId="146" fillId="5" borderId="58" xfId="0" applyFont="1" applyFill="1" applyBorder="1" applyAlignment="1">
      <alignment horizontal="center" vertical="center" wrapText="1"/>
    </xf>
    <xf numFmtId="0" fontId="146" fillId="5" borderId="1" xfId="0" applyFont="1" applyFill="1" applyBorder="1" applyAlignment="1">
      <alignment horizontal="center" vertical="center" wrapText="1"/>
    </xf>
    <xf numFmtId="0" fontId="147" fillId="0" borderId="40" xfId="0" applyFont="1" applyBorder="1" applyAlignment="1">
      <alignment horizontal="center"/>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159" fillId="5" borderId="18" xfId="0" applyFont="1" applyFill="1" applyBorder="1" applyAlignment="1">
      <alignment horizontal="center" vertical="center" wrapText="1"/>
    </xf>
    <xf numFmtId="0" fontId="159" fillId="5" borderId="46" xfId="0" applyFont="1" applyFill="1" applyBorder="1" applyAlignment="1">
      <alignment horizontal="center" vertical="center" wrapText="1"/>
    </xf>
    <xf numFmtId="0" fontId="159" fillId="5" borderId="0" xfId="0" applyFont="1" applyFill="1" applyBorder="1" applyAlignment="1">
      <alignment horizontal="center" vertical="center" wrapText="1"/>
    </xf>
    <xf numFmtId="0" fontId="159" fillId="5" borderId="44" xfId="0" applyFont="1" applyFill="1" applyBorder="1" applyAlignment="1">
      <alignment horizontal="center" vertical="center" wrapText="1"/>
    </xf>
    <xf numFmtId="0" fontId="159" fillId="5" borderId="1" xfId="0" applyFont="1" applyFill="1" applyBorder="1" applyAlignment="1">
      <alignment horizontal="center" vertical="center" wrapText="1"/>
    </xf>
    <xf numFmtId="0" fontId="159" fillId="5" borderId="59" xfId="0" applyFont="1" applyFill="1" applyBorder="1" applyAlignment="1">
      <alignment horizontal="center" vertical="center" wrapText="1"/>
    </xf>
    <xf numFmtId="0" fontId="10" fillId="3" borderId="18"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53" fillId="5" borderId="40" xfId="0" applyFont="1" applyFill="1" applyBorder="1" applyAlignment="1">
      <alignment horizontal="left" vertical="center"/>
    </xf>
    <xf numFmtId="0" fontId="69" fillId="5" borderId="63" xfId="0" applyFont="1" applyFill="1" applyBorder="1" applyAlignment="1">
      <alignment horizontal="center" vertical="center" wrapText="1"/>
    </xf>
    <xf numFmtId="0" fontId="69" fillId="5" borderId="29" xfId="0" applyFont="1" applyFill="1" applyBorder="1" applyAlignment="1">
      <alignment horizontal="center" vertical="center" wrapText="1"/>
    </xf>
    <xf numFmtId="0" fontId="69" fillId="5" borderId="14" xfId="0" applyFont="1" applyFill="1" applyBorder="1" applyAlignment="1">
      <alignment horizontal="center" vertical="center" wrapText="1"/>
    </xf>
    <xf numFmtId="0" fontId="7" fillId="23" borderId="14" xfId="0" applyFont="1" applyFill="1" applyBorder="1" applyAlignment="1">
      <alignment horizontal="left" vertical="center"/>
    </xf>
    <xf numFmtId="167" fontId="165" fillId="5" borderId="14" xfId="0" applyNumberFormat="1" applyFont="1" applyFill="1" applyBorder="1" applyAlignment="1">
      <alignment horizontal="center" vertical="center"/>
    </xf>
    <xf numFmtId="0" fontId="69" fillId="6" borderId="14" xfId="0" applyFont="1" applyFill="1" applyBorder="1" applyAlignment="1">
      <alignment horizontal="center" vertical="center" wrapText="1"/>
    </xf>
    <xf numFmtId="0" fontId="81" fillId="6" borderId="14" xfId="0" applyFont="1" applyFill="1" applyBorder="1" applyAlignment="1">
      <alignment horizontal="center" vertical="center" wrapText="1"/>
    </xf>
    <xf numFmtId="0" fontId="81" fillId="23" borderId="14" xfId="0" applyFont="1" applyFill="1" applyBorder="1" applyAlignment="1">
      <alignment horizontal="center" vertical="center" wrapText="1"/>
    </xf>
    <xf numFmtId="0" fontId="44" fillId="5" borderId="77" xfId="0" applyFont="1" applyFill="1" applyBorder="1" applyAlignment="1">
      <alignment horizontal="left" vertical="top" wrapText="1"/>
    </xf>
    <xf numFmtId="0" fontId="44" fillId="5" borderId="75" xfId="0" applyFont="1" applyFill="1" applyBorder="1" applyAlignment="1">
      <alignment horizontal="left" vertical="top" wrapText="1"/>
    </xf>
    <xf numFmtId="0" fontId="44" fillId="5" borderId="76" xfId="0" applyFont="1" applyFill="1" applyBorder="1" applyAlignment="1">
      <alignment horizontal="left" vertical="top" wrapText="1"/>
    </xf>
    <xf numFmtId="0" fontId="44" fillId="5" borderId="57" xfId="0" applyFont="1" applyFill="1" applyBorder="1" applyAlignment="1">
      <alignment horizontal="left" vertical="top" wrapText="1"/>
    </xf>
    <xf numFmtId="0" fontId="44" fillId="5" borderId="0" xfId="0" applyFont="1" applyFill="1" applyAlignment="1">
      <alignment horizontal="left" vertical="top" wrapText="1"/>
    </xf>
    <xf numFmtId="0" fontId="44" fillId="5" borderId="79" xfId="0" applyFont="1" applyFill="1" applyBorder="1" applyAlignment="1">
      <alignment horizontal="left" vertical="top" wrapText="1"/>
    </xf>
    <xf numFmtId="0" fontId="44" fillId="5" borderId="30" xfId="0" applyFont="1" applyFill="1" applyBorder="1" applyAlignment="1">
      <alignment horizontal="left" vertical="top" wrapText="1"/>
    </xf>
    <xf numFmtId="0" fontId="44" fillId="5" borderId="40" xfId="0" applyFont="1" applyFill="1" applyBorder="1" applyAlignment="1">
      <alignment horizontal="left" vertical="top" wrapText="1"/>
    </xf>
    <xf numFmtId="0" fontId="44" fillId="5" borderId="22" xfId="0" applyFont="1" applyFill="1" applyBorder="1" applyAlignment="1">
      <alignment horizontal="left" vertical="top" wrapText="1"/>
    </xf>
    <xf numFmtId="0" fontId="81" fillId="6" borderId="14" xfId="0" applyFont="1" applyFill="1" applyBorder="1" applyAlignment="1">
      <alignment horizontal="left" vertical="center" wrapText="1"/>
    </xf>
    <xf numFmtId="0" fontId="44" fillId="5" borderId="31" xfId="0" applyFont="1" applyFill="1" applyBorder="1" applyAlignment="1">
      <alignment horizontal="left" vertical="center" wrapText="1"/>
    </xf>
    <xf numFmtId="0" fontId="44" fillId="5" borderId="29" xfId="0" applyFont="1" applyFill="1" applyBorder="1" applyAlignment="1">
      <alignment horizontal="left" vertical="center" wrapText="1"/>
    </xf>
    <xf numFmtId="3" fontId="155" fillId="0" borderId="14" xfId="0" applyNumberFormat="1" applyFont="1" applyBorder="1" applyAlignment="1">
      <alignment horizontal="center" vertical="center"/>
    </xf>
    <xf numFmtId="0" fontId="155" fillId="0" borderId="14" xfId="0" applyFont="1" applyBorder="1" applyAlignment="1">
      <alignment horizontal="center" vertical="center"/>
    </xf>
    <xf numFmtId="0" fontId="107" fillId="13" borderId="14" xfId="41" applyFont="1" applyFill="1" applyBorder="1" applyAlignment="1">
      <alignment horizontal="center" vertical="center" wrapText="1"/>
    </xf>
    <xf numFmtId="164" fontId="69" fillId="13" borderId="21" xfId="8" applyFont="1" applyFill="1" applyBorder="1" applyAlignment="1">
      <alignment horizontal="center" vertical="center" wrapText="1"/>
    </xf>
    <xf numFmtId="0" fontId="45" fillId="18" borderId="14" xfId="41" applyFont="1" applyFill="1" applyBorder="1" applyAlignment="1">
      <alignment horizontal="center" vertical="center" wrapText="1"/>
    </xf>
    <xf numFmtId="0" fontId="79" fillId="6" borderId="45" xfId="0" applyFont="1" applyFill="1" applyBorder="1" applyAlignment="1">
      <alignment horizontal="left" vertical="center" wrapText="1"/>
    </xf>
    <xf numFmtId="0" fontId="79" fillId="6" borderId="18" xfId="0" applyFont="1" applyFill="1" applyBorder="1" applyAlignment="1">
      <alignment horizontal="left" vertical="center" wrapText="1"/>
    </xf>
    <xf numFmtId="0" fontId="79" fillId="6" borderId="46" xfId="0" applyFont="1" applyFill="1" applyBorder="1" applyAlignment="1">
      <alignment horizontal="left" vertical="center" wrapText="1"/>
    </xf>
    <xf numFmtId="0" fontId="69" fillId="5" borderId="14" xfId="0" applyFont="1" applyFill="1" applyBorder="1" applyAlignment="1">
      <alignment horizontal="left" vertical="center" wrapText="1"/>
    </xf>
    <xf numFmtId="0" fontId="49" fillId="0" borderId="14" xfId="0" applyFont="1" applyBorder="1" applyAlignment="1">
      <alignment horizontal="center" vertical="center"/>
    </xf>
    <xf numFmtId="0" fontId="45" fillId="15" borderId="14" xfId="41" applyFont="1" applyFill="1" applyBorder="1" applyAlignment="1">
      <alignment horizontal="center" vertical="center" wrapText="1"/>
    </xf>
    <xf numFmtId="0" fontId="79" fillId="6" borderId="21" xfId="0" applyFont="1" applyFill="1" applyBorder="1" applyAlignment="1">
      <alignment horizontal="left" vertical="center" wrapText="1"/>
    </xf>
    <xf numFmtId="164" fontId="41" fillId="13" borderId="30" xfId="8" applyFont="1" applyFill="1" applyBorder="1" applyAlignment="1">
      <alignment horizontal="center" vertical="center"/>
    </xf>
    <xf numFmtId="164" fontId="41" fillId="13" borderId="22" xfId="8" applyFont="1" applyFill="1" applyBorder="1" applyAlignment="1">
      <alignment horizontal="center" vertical="center"/>
    </xf>
    <xf numFmtId="0" fontId="79" fillId="6" borderId="16" xfId="0" applyFont="1" applyFill="1" applyBorder="1" applyAlignment="1">
      <alignment horizontal="left" vertical="center" wrapText="1"/>
    </xf>
    <xf numFmtId="0" fontId="79" fillId="6" borderId="14" xfId="0" applyFont="1" applyFill="1" applyBorder="1" applyAlignment="1">
      <alignment horizontal="left" vertical="center" wrapText="1"/>
    </xf>
    <xf numFmtId="0" fontId="79" fillId="6" borderId="27" xfId="0" applyFont="1" applyFill="1" applyBorder="1" applyAlignment="1">
      <alignment horizontal="left" vertical="center" wrapText="1"/>
    </xf>
    <xf numFmtId="0" fontId="79" fillId="6" borderId="54" xfId="0" applyFont="1" applyFill="1" applyBorder="1" applyAlignment="1">
      <alignment horizontal="left" vertical="center" wrapText="1"/>
    </xf>
    <xf numFmtId="0" fontId="79" fillId="6" borderId="33" xfId="0" applyFont="1" applyFill="1" applyBorder="1" applyAlignment="1">
      <alignment horizontal="left" vertical="center" wrapText="1"/>
    </xf>
    <xf numFmtId="0" fontId="79" fillId="6" borderId="26" xfId="0" applyFont="1" applyFill="1" applyBorder="1" applyAlignment="1">
      <alignment horizontal="left" vertical="center" wrapText="1"/>
    </xf>
    <xf numFmtId="0" fontId="108" fillId="6" borderId="63" xfId="41" applyFont="1" applyFill="1" applyBorder="1" applyAlignment="1">
      <alignment horizontal="center" vertical="center"/>
    </xf>
    <xf numFmtId="0" fontId="108" fillId="6" borderId="31" xfId="41" applyFont="1" applyFill="1" applyBorder="1" applyAlignment="1">
      <alignment horizontal="center" vertical="center"/>
    </xf>
    <xf numFmtId="0" fontId="108" fillId="6" borderId="29" xfId="41" applyFont="1" applyFill="1" applyBorder="1" applyAlignment="1">
      <alignment horizontal="center" vertical="center"/>
    </xf>
    <xf numFmtId="0" fontId="79" fillId="35" borderId="66" xfId="0" applyFont="1" applyFill="1" applyBorder="1" applyAlignment="1">
      <alignment horizontal="center" vertical="center"/>
    </xf>
    <xf numFmtId="0" fontId="79" fillId="35" borderId="72" xfId="0" applyFont="1" applyFill="1" applyBorder="1" applyAlignment="1">
      <alignment horizontal="center" vertical="center"/>
    </xf>
    <xf numFmtId="0" fontId="79" fillId="35" borderId="67" xfId="0" applyFont="1" applyFill="1" applyBorder="1" applyAlignment="1">
      <alignment horizontal="center" vertical="center"/>
    </xf>
    <xf numFmtId="0" fontId="44" fillId="5" borderId="14" xfId="0" applyFont="1" applyFill="1" applyBorder="1" applyAlignment="1">
      <alignment horizontal="center" vertical="center" wrapText="1"/>
    </xf>
    <xf numFmtId="14" fontId="44" fillId="5" borderId="63" xfId="0" applyNumberFormat="1" applyFont="1" applyFill="1" applyBorder="1" applyAlignment="1">
      <alignment horizontal="center" vertical="center" wrapText="1"/>
    </xf>
    <xf numFmtId="14" fontId="44" fillId="5" borderId="31" xfId="0" applyNumberFormat="1" applyFont="1" applyFill="1" applyBorder="1" applyAlignment="1">
      <alignment horizontal="center" vertical="center" wrapText="1"/>
    </xf>
    <xf numFmtId="14" fontId="44" fillId="5" borderId="29" xfId="0" applyNumberFormat="1" applyFont="1" applyFill="1" applyBorder="1" applyAlignment="1">
      <alignment horizontal="center" vertical="center" wrapText="1"/>
    </xf>
    <xf numFmtId="0" fontId="79" fillId="36" borderId="58" xfId="0" applyFont="1" applyFill="1" applyBorder="1" applyAlignment="1">
      <alignment horizontal="center" vertical="center" wrapText="1"/>
    </xf>
    <xf numFmtId="0" fontId="79" fillId="36" borderId="1" xfId="0" applyFont="1" applyFill="1" applyBorder="1" applyAlignment="1">
      <alignment horizontal="center" vertical="center" wrapText="1"/>
    </xf>
    <xf numFmtId="0" fontId="79" fillId="36" borderId="59" xfId="0" applyFont="1" applyFill="1" applyBorder="1" applyAlignment="1">
      <alignment horizontal="center" vertical="center" wrapText="1"/>
    </xf>
    <xf numFmtId="0" fontId="69" fillId="5" borderId="63" xfId="0" applyFont="1" applyFill="1" applyBorder="1" applyAlignment="1">
      <alignment horizontal="left" vertical="center" wrapText="1"/>
    </xf>
    <xf numFmtId="0" fontId="69" fillId="5" borderId="31" xfId="0" applyFont="1" applyFill="1" applyBorder="1" applyAlignment="1">
      <alignment horizontal="left" vertical="center" wrapText="1"/>
    </xf>
    <xf numFmtId="0" fontId="69" fillId="5" borderId="29" xfId="0" applyFont="1" applyFill="1" applyBorder="1" applyAlignment="1">
      <alignment horizontal="left" vertical="center" wrapText="1"/>
    </xf>
    <xf numFmtId="14" fontId="69" fillId="5" borderId="63" xfId="0" applyNumberFormat="1" applyFont="1" applyFill="1" applyBorder="1" applyAlignment="1">
      <alignment horizontal="center" vertical="center" wrapText="1"/>
    </xf>
    <xf numFmtId="14" fontId="69" fillId="5" borderId="31" xfId="0" applyNumberFormat="1" applyFont="1" applyFill="1" applyBorder="1" applyAlignment="1">
      <alignment horizontal="center" vertical="center" wrapText="1"/>
    </xf>
    <xf numFmtId="14" fontId="69" fillId="5" borderId="29" xfId="0" applyNumberFormat="1" applyFont="1" applyFill="1" applyBorder="1" applyAlignment="1">
      <alignment horizontal="center" vertical="center" wrapText="1"/>
    </xf>
    <xf numFmtId="0" fontId="44" fillId="5" borderId="14" xfId="0" applyFont="1" applyFill="1" applyBorder="1" applyAlignment="1">
      <alignment horizontal="left" vertical="center" wrapText="1"/>
    </xf>
    <xf numFmtId="0" fontId="81" fillId="6" borderId="63" xfId="0" applyFont="1" applyFill="1" applyBorder="1" applyAlignment="1">
      <alignment horizontal="center" vertical="center" wrapText="1"/>
    </xf>
    <xf numFmtId="0" fontId="81" fillId="6" borderId="31" xfId="0" applyFont="1" applyFill="1" applyBorder="1" applyAlignment="1">
      <alignment horizontal="center" vertical="center" wrapText="1"/>
    </xf>
    <xf numFmtId="0" fontId="81" fillId="6" borderId="29" xfId="0" applyFont="1" applyFill="1" applyBorder="1" applyAlignment="1">
      <alignment horizontal="center" vertical="center" wrapText="1"/>
    </xf>
    <xf numFmtId="0" fontId="85" fillId="5" borderId="14" xfId="0" applyFont="1" applyFill="1" applyBorder="1" applyAlignment="1">
      <alignment vertical="center" wrapText="1"/>
    </xf>
    <xf numFmtId="0" fontId="85" fillId="5" borderId="63" xfId="0" applyFont="1" applyFill="1" applyBorder="1" applyAlignment="1">
      <alignment vertical="center" wrapText="1"/>
    </xf>
    <xf numFmtId="0" fontId="85" fillId="5" borderId="31" xfId="0" applyFont="1" applyFill="1" applyBorder="1" applyAlignment="1">
      <alignment vertical="center" wrapText="1"/>
    </xf>
    <xf numFmtId="0" fontId="85" fillId="5" borderId="29" xfId="0" applyFont="1" applyFill="1" applyBorder="1" applyAlignment="1">
      <alignment vertical="center" wrapText="1"/>
    </xf>
    <xf numFmtId="0" fontId="85" fillId="5" borderId="14" xfId="0" applyFont="1" applyFill="1" applyBorder="1" applyAlignment="1">
      <alignment horizontal="left" vertical="center" wrapText="1"/>
    </xf>
    <xf numFmtId="0" fontId="43" fillId="29" borderId="15" xfId="0" applyFont="1" applyFill="1" applyBorder="1" applyAlignment="1">
      <alignment horizontal="left" vertical="center"/>
    </xf>
    <xf numFmtId="0" fontId="43" fillId="29" borderId="19" xfId="0" applyFont="1" applyFill="1" applyBorder="1" applyAlignment="1">
      <alignment horizontal="left" vertical="center"/>
    </xf>
    <xf numFmtId="0" fontId="81" fillId="10" borderId="14" xfId="0" applyFont="1" applyFill="1" applyBorder="1" applyAlignment="1">
      <alignment horizontal="center" vertical="center" wrapText="1"/>
    </xf>
    <xf numFmtId="0" fontId="81" fillId="10" borderId="27" xfId="0" applyFont="1" applyFill="1" applyBorder="1" applyAlignment="1">
      <alignment horizontal="center" vertical="center" wrapText="1"/>
    </xf>
    <xf numFmtId="0" fontId="45" fillId="14" borderId="16" xfId="0" applyFont="1" applyFill="1" applyBorder="1" applyAlignment="1">
      <alignment horizontal="left" vertical="center" wrapText="1"/>
    </xf>
    <xf numFmtId="0" fontId="45" fillId="14" borderId="14" xfId="0" applyFont="1" applyFill="1" applyBorder="1" applyAlignment="1">
      <alignment horizontal="left" vertical="center" wrapText="1"/>
    </xf>
    <xf numFmtId="0" fontId="101" fillId="23" borderId="14" xfId="0" applyFont="1" applyFill="1" applyBorder="1" applyAlignment="1">
      <alignment horizontal="left" vertical="center" wrapText="1"/>
    </xf>
    <xf numFmtId="0" fontId="73" fillId="6" borderId="14" xfId="0" applyFont="1" applyFill="1" applyBorder="1" applyAlignment="1">
      <alignment horizontal="left" vertical="center" wrapText="1"/>
    </xf>
    <xf numFmtId="0" fontId="73" fillId="6" borderId="63" xfId="0" applyFont="1" applyFill="1" applyBorder="1" applyAlignment="1">
      <alignment horizontal="left" vertical="center" wrapText="1"/>
    </xf>
    <xf numFmtId="0" fontId="73" fillId="6" borderId="29" xfId="0" applyFont="1" applyFill="1" applyBorder="1" applyAlignment="1">
      <alignment horizontal="left" vertical="center" wrapText="1"/>
    </xf>
    <xf numFmtId="0" fontId="44" fillId="5" borderId="63" xfId="0" applyFont="1" applyFill="1" applyBorder="1" applyAlignment="1">
      <alignment horizontal="center" vertical="center" wrapText="1"/>
    </xf>
    <xf numFmtId="0" fontId="44" fillId="5" borderId="29" xfId="0" applyFont="1" applyFill="1" applyBorder="1" applyAlignment="1">
      <alignment horizontal="center" vertical="center" wrapText="1"/>
    </xf>
    <xf numFmtId="0" fontId="44" fillId="5" borderId="63" xfId="0" applyFont="1" applyFill="1" applyBorder="1" applyAlignment="1">
      <alignment horizontal="left" vertical="center" wrapText="1"/>
    </xf>
    <xf numFmtId="0" fontId="81" fillId="6" borderId="63" xfId="0" applyFont="1" applyFill="1" applyBorder="1" applyAlignment="1">
      <alignment horizontal="left" vertical="center" wrapText="1"/>
    </xf>
    <xf numFmtId="0" fontId="81" fillId="6" borderId="31" xfId="0" applyFont="1" applyFill="1" applyBorder="1" applyAlignment="1">
      <alignment horizontal="left" vertical="center" wrapText="1"/>
    </xf>
    <xf numFmtId="0" fontId="81" fillId="6" borderId="29" xfId="0" applyFont="1" applyFill="1" applyBorder="1" applyAlignment="1">
      <alignment horizontal="left" vertical="center" wrapText="1"/>
    </xf>
    <xf numFmtId="0" fontId="49" fillId="5" borderId="0" xfId="0" applyFont="1" applyFill="1" applyAlignment="1">
      <alignment horizontal="left" wrapText="1"/>
    </xf>
    <xf numFmtId="0" fontId="153" fillId="5" borderId="0" xfId="0" applyFont="1" applyFill="1" applyAlignment="1">
      <alignment horizontal="left" vertical="center"/>
    </xf>
    <xf numFmtId="0" fontId="92" fillId="6" borderId="63" xfId="0" applyFont="1" applyFill="1" applyBorder="1" applyAlignment="1">
      <alignment horizontal="left" vertical="center"/>
    </xf>
    <xf numFmtId="0" fontId="92" fillId="6" borderId="31" xfId="0" applyFont="1" applyFill="1" applyBorder="1" applyAlignment="1">
      <alignment horizontal="left" vertical="center"/>
    </xf>
    <xf numFmtId="0" fontId="92" fillId="6" borderId="29" xfId="0" applyFont="1" applyFill="1" applyBorder="1" applyAlignment="1">
      <alignment horizontal="left" vertical="center"/>
    </xf>
    <xf numFmtId="0" fontId="108" fillId="6" borderId="63" xfId="41" applyFont="1" applyFill="1" applyBorder="1" applyAlignment="1">
      <alignment horizontal="right" vertical="center" wrapText="1"/>
    </xf>
    <xf numFmtId="0" fontId="108" fillId="6" borderId="31" xfId="41" applyFont="1" applyFill="1" applyBorder="1" applyAlignment="1">
      <alignment horizontal="right" vertical="center" wrapText="1"/>
    </xf>
    <xf numFmtId="0" fontId="108" fillId="6" borderId="29" xfId="41" applyFont="1" applyFill="1" applyBorder="1" applyAlignment="1">
      <alignment horizontal="right" vertical="center" wrapText="1"/>
    </xf>
    <xf numFmtId="0" fontId="45" fillId="14" borderId="14" xfId="0" applyFont="1" applyFill="1" applyBorder="1" applyAlignment="1">
      <alignment horizontal="center" vertical="center" wrapText="1"/>
    </xf>
    <xf numFmtId="0" fontId="45" fillId="14" borderId="20" xfId="0" applyFont="1" applyFill="1" applyBorder="1" applyAlignment="1">
      <alignment horizontal="center" vertical="center" wrapText="1"/>
    </xf>
    <xf numFmtId="0" fontId="109" fillId="20" borderId="14" xfId="41" applyFont="1" applyFill="1" applyBorder="1" applyAlignment="1">
      <alignment horizontal="center" vertical="center" wrapText="1"/>
    </xf>
    <xf numFmtId="0" fontId="45" fillId="21" borderId="14" xfId="41" applyFont="1" applyFill="1" applyBorder="1" applyAlignment="1">
      <alignment horizontal="center" vertical="center" wrapText="1"/>
    </xf>
    <xf numFmtId="0" fontId="150" fillId="5" borderId="0" xfId="0" applyFont="1" applyFill="1" applyBorder="1" applyAlignment="1">
      <alignment horizontal="left" vertical="center"/>
    </xf>
    <xf numFmtId="0" fontId="154" fillId="9" borderId="14" xfId="41" applyFont="1" applyFill="1" applyBorder="1" applyAlignment="1">
      <alignment horizontal="center" vertical="center" wrapText="1"/>
    </xf>
    <xf numFmtId="0" fontId="101" fillId="5" borderId="0" xfId="0" applyFont="1" applyFill="1" applyBorder="1" applyAlignment="1">
      <alignment horizontal="left" vertical="center" wrapText="1"/>
    </xf>
    <xf numFmtId="0" fontId="105" fillId="5" borderId="0" xfId="0" applyFont="1" applyFill="1" applyAlignment="1">
      <alignment horizontal="left" vertical="center"/>
    </xf>
    <xf numFmtId="0" fontId="151" fillId="5" borderId="0" xfId="0" applyFont="1" applyFill="1" applyBorder="1" applyAlignment="1">
      <alignment horizontal="left" vertical="center" wrapText="1"/>
    </xf>
    <xf numFmtId="0" fontId="152" fillId="5" borderId="0" xfId="0" applyFont="1" applyFill="1" applyBorder="1" applyAlignment="1">
      <alignment horizontal="left" vertical="center" wrapText="1"/>
    </xf>
    <xf numFmtId="0" fontId="152" fillId="5" borderId="79" xfId="0" applyFont="1" applyFill="1" applyBorder="1" applyAlignment="1">
      <alignment horizontal="left" vertical="center" wrapText="1"/>
    </xf>
    <xf numFmtId="0" fontId="101" fillId="5" borderId="79" xfId="0" applyFont="1" applyFill="1" applyBorder="1" applyAlignment="1">
      <alignment horizontal="left" vertical="center" wrapText="1"/>
    </xf>
    <xf numFmtId="0" fontId="85" fillId="5" borderId="0" xfId="0" applyFont="1" applyFill="1" applyAlignment="1">
      <alignment horizontal="left" vertical="center" wrapText="1"/>
    </xf>
    <xf numFmtId="0" fontId="85" fillId="5" borderId="0" xfId="0" applyFont="1" applyFill="1" applyBorder="1" applyAlignment="1">
      <alignment horizontal="left" vertical="center" wrapText="1"/>
    </xf>
    <xf numFmtId="0" fontId="85" fillId="5" borderId="79" xfId="0" applyFont="1" applyFill="1" applyBorder="1" applyAlignment="1">
      <alignment horizontal="left" vertical="center" wrapText="1"/>
    </xf>
    <xf numFmtId="0" fontId="73" fillId="13" borderId="14" xfId="0" applyFont="1" applyFill="1" applyBorder="1" applyAlignment="1">
      <alignment horizontal="center" vertical="center"/>
    </xf>
    <xf numFmtId="0" fontId="105" fillId="6" borderId="63" xfId="41" applyFont="1" applyFill="1" applyBorder="1" applyAlignment="1">
      <alignment horizontal="center" vertical="center" wrapText="1"/>
    </xf>
    <xf numFmtId="0" fontId="105" fillId="6" borderId="31" xfId="41" applyFont="1" applyFill="1" applyBorder="1" applyAlignment="1">
      <alignment horizontal="center" vertical="center" wrapText="1"/>
    </xf>
    <xf numFmtId="0" fontId="105" fillId="6" borderId="29" xfId="41" applyFont="1" applyFill="1" applyBorder="1" applyAlignment="1">
      <alignment horizontal="center" vertical="center" wrapText="1"/>
    </xf>
    <xf numFmtId="0" fontId="154" fillId="6" borderId="20" xfId="41" applyFont="1" applyFill="1" applyBorder="1" applyAlignment="1">
      <alignment horizontal="center" vertical="center" wrapText="1"/>
    </xf>
    <xf numFmtId="0" fontId="154" fillId="6" borderId="21" xfId="41" applyFont="1" applyFill="1" applyBorder="1" applyAlignment="1">
      <alignment horizontal="center" vertical="center" wrapText="1"/>
    </xf>
    <xf numFmtId="0" fontId="79" fillId="37" borderId="66" xfId="0" applyFont="1" applyFill="1" applyBorder="1" applyAlignment="1">
      <alignment horizontal="center" vertical="center"/>
    </xf>
    <xf numFmtId="0" fontId="79" fillId="37" borderId="72" xfId="0" applyFont="1" applyFill="1" applyBorder="1" applyAlignment="1">
      <alignment horizontal="center" vertical="center"/>
    </xf>
    <xf numFmtId="0" fontId="79" fillId="37" borderId="73" xfId="0" applyFont="1" applyFill="1" applyBorder="1" applyAlignment="1">
      <alignment horizontal="center" vertical="center"/>
    </xf>
    <xf numFmtId="0" fontId="99" fillId="5" borderId="0" xfId="0" applyFont="1" applyFill="1" applyBorder="1" applyAlignment="1">
      <alignment horizontal="left" vertical="center"/>
    </xf>
    <xf numFmtId="0" fontId="96" fillId="5" borderId="0" xfId="0" applyFont="1" applyFill="1" applyAlignment="1">
      <alignment horizontal="center"/>
    </xf>
    <xf numFmtId="0" fontId="101" fillId="5" borderId="14" xfId="0" applyFont="1" applyFill="1" applyBorder="1" applyAlignment="1">
      <alignment horizontal="center" vertical="center" wrapText="1"/>
    </xf>
    <xf numFmtId="0" fontId="41" fillId="6" borderId="20" xfId="41" applyFont="1" applyFill="1" applyBorder="1" applyAlignment="1">
      <alignment horizontal="center" vertical="center"/>
    </xf>
    <xf numFmtId="0" fontId="41" fillId="6" borderId="21" xfId="41" applyFont="1" applyFill="1" applyBorder="1" applyAlignment="1">
      <alignment horizontal="center" vertical="center"/>
    </xf>
    <xf numFmtId="0" fontId="149" fillId="5" borderId="0" xfId="0" applyFont="1" applyFill="1" applyBorder="1" applyAlignment="1">
      <alignment horizontal="center" vertical="center"/>
    </xf>
    <xf numFmtId="0" fontId="99" fillId="5" borderId="0" xfId="0" applyFont="1" applyFill="1" applyBorder="1" applyAlignment="1">
      <alignment horizontal="center" vertical="center"/>
    </xf>
    <xf numFmtId="0" fontId="92" fillId="23" borderId="63" xfId="0" applyFont="1" applyFill="1" applyBorder="1" applyAlignment="1">
      <alignment horizontal="left" vertical="center"/>
    </xf>
    <xf numFmtId="0" fontId="92" fillId="23" borderId="31" xfId="0" applyFont="1" applyFill="1" applyBorder="1" applyAlignment="1">
      <alignment horizontal="left" vertical="center"/>
    </xf>
    <xf numFmtId="0" fontId="92" fillId="23" borderId="29" xfId="0" applyFont="1" applyFill="1" applyBorder="1" applyAlignment="1">
      <alignment horizontal="left" vertical="center"/>
    </xf>
    <xf numFmtId="0" fontId="79" fillId="34" borderId="45" xfId="0" applyFont="1" applyFill="1" applyBorder="1" applyAlignment="1">
      <alignment horizontal="center" vertical="center" wrapText="1"/>
    </xf>
    <xf numFmtId="0" fontId="79" fillId="34" borderId="46" xfId="0" applyFont="1" applyFill="1" applyBorder="1" applyAlignment="1">
      <alignment horizontal="center" vertical="center" wrapText="1"/>
    </xf>
    <xf numFmtId="0" fontId="79" fillId="34" borderId="58" xfId="0" applyFont="1" applyFill="1" applyBorder="1" applyAlignment="1">
      <alignment horizontal="center" vertical="center" wrapText="1"/>
    </xf>
    <xf numFmtId="0" fontId="79" fillId="34" borderId="59" xfId="0" applyFont="1" applyFill="1" applyBorder="1" applyAlignment="1">
      <alignment horizontal="center" vertical="center" wrapText="1"/>
    </xf>
    <xf numFmtId="0" fontId="79" fillId="6" borderId="8" xfId="0" applyFont="1" applyFill="1" applyBorder="1" applyAlignment="1">
      <alignment horizontal="center" vertical="center"/>
    </xf>
    <xf numFmtId="0" fontId="79" fillId="6" borderId="10" xfId="0" applyFont="1" applyFill="1" applyBorder="1" applyAlignment="1">
      <alignment horizontal="center" vertical="center"/>
    </xf>
    <xf numFmtId="14" fontId="49" fillId="5" borderId="14" xfId="0" applyNumberFormat="1" applyFont="1" applyFill="1" applyBorder="1" applyAlignment="1">
      <alignment horizontal="center"/>
    </xf>
    <xf numFmtId="0" fontId="148" fillId="23" borderId="14" xfId="0" applyFont="1" applyFill="1" applyBorder="1" applyAlignment="1">
      <alignment horizontal="center" vertical="center"/>
    </xf>
    <xf numFmtId="0" fontId="81" fillId="10" borderId="33" xfId="0" applyFont="1" applyFill="1" applyBorder="1" applyAlignment="1">
      <alignment horizontal="center" vertical="center" wrapText="1"/>
    </xf>
    <xf numFmtId="0" fontId="81" fillId="10" borderId="26" xfId="0" applyFont="1" applyFill="1" applyBorder="1" applyAlignment="1">
      <alignment horizontal="center" vertical="center" wrapText="1"/>
    </xf>
    <xf numFmtId="0" fontId="45" fillId="14" borderId="54" xfId="0" applyFont="1" applyFill="1" applyBorder="1" applyAlignment="1">
      <alignment horizontal="left" vertical="center" wrapText="1"/>
    </xf>
    <xf numFmtId="0" fontId="45" fillId="14" borderId="33" xfId="0" applyFont="1" applyFill="1" applyBorder="1" applyAlignment="1">
      <alignment horizontal="left" vertical="center" wrapText="1"/>
    </xf>
    <xf numFmtId="0" fontId="73" fillId="5" borderId="0" xfId="0" applyFont="1" applyFill="1" applyBorder="1" applyAlignment="1">
      <alignment horizontal="center"/>
    </xf>
    <xf numFmtId="0" fontId="49" fillId="5" borderId="40" xfId="0" applyFont="1" applyFill="1" applyBorder="1" applyAlignment="1">
      <alignment horizontal="center"/>
    </xf>
    <xf numFmtId="0" fontId="49" fillId="5" borderId="0" xfId="0" applyFont="1" applyFill="1" applyAlignment="1">
      <alignment horizontal="center"/>
    </xf>
    <xf numFmtId="0" fontId="76" fillId="25" borderId="28" xfId="0" applyFont="1" applyFill="1" applyBorder="1" applyAlignment="1">
      <alignment horizontal="center" vertical="center" wrapText="1"/>
    </xf>
    <xf numFmtId="0" fontId="69" fillId="10" borderId="14" xfId="0" applyFont="1" applyFill="1" applyBorder="1" applyAlignment="1">
      <alignment horizontal="center" vertical="center" wrapText="1"/>
    </xf>
    <xf numFmtId="0" fontId="69" fillId="10" borderId="27" xfId="0" applyFont="1" applyFill="1" applyBorder="1" applyAlignment="1">
      <alignment horizontal="center" vertical="center" wrapText="1"/>
    </xf>
    <xf numFmtId="0" fontId="49" fillId="0" borderId="0" xfId="0" applyFont="1" applyAlignment="1">
      <alignment horizontal="left" vertical="center" wrapText="1"/>
    </xf>
    <xf numFmtId="14" fontId="49" fillId="5" borderId="0" xfId="0" applyNumberFormat="1" applyFont="1" applyFill="1" applyAlignment="1">
      <alignment horizontal="center" vertical="center"/>
    </xf>
    <xf numFmtId="0" fontId="64" fillId="0" borderId="0" xfId="0" applyFont="1" applyFill="1" applyBorder="1" applyAlignment="1">
      <alignment horizontal="center" vertical="center" wrapText="1"/>
    </xf>
    <xf numFmtId="0" fontId="1" fillId="5" borderId="0" xfId="0" applyFont="1" applyFill="1"/>
    <xf numFmtId="0" fontId="1" fillId="5" borderId="18" xfId="0" applyFont="1" applyFill="1" applyBorder="1" applyAlignment="1">
      <alignment vertical="center" wrapText="1"/>
    </xf>
    <xf numFmtId="0" fontId="1" fillId="0" borderId="0" xfId="0" applyFont="1" applyAlignment="1">
      <alignment vertical="center"/>
    </xf>
    <xf numFmtId="0" fontId="1" fillId="0" borderId="0" xfId="0" applyFont="1" applyFill="1" applyAlignment="1">
      <alignment vertical="center"/>
    </xf>
    <xf numFmtId="0" fontId="1" fillId="0" borderId="21" xfId="0" applyFont="1" applyBorder="1" applyAlignment="1">
      <alignment horizontal="center" vertical="center"/>
    </xf>
    <xf numFmtId="0" fontId="1" fillId="0" borderId="14" xfId="0" applyFont="1" applyBorder="1" applyAlignment="1">
      <alignment horizontal="center" vertical="center"/>
    </xf>
    <xf numFmtId="0" fontId="1" fillId="0" borderId="0" xfId="0" applyFont="1" applyFill="1" applyAlignment="1">
      <alignment horizontal="center" vertical="center"/>
    </xf>
    <xf numFmtId="0" fontId="1" fillId="5" borderId="0" xfId="0" applyFont="1" applyFill="1" applyBorder="1" applyAlignment="1">
      <alignment horizontal="center" vertical="center"/>
    </xf>
    <xf numFmtId="0" fontId="1" fillId="5" borderId="0" xfId="0" applyFont="1" applyFill="1" applyBorder="1" applyAlignment="1">
      <alignment vertical="center" wrapText="1"/>
    </xf>
    <xf numFmtId="0" fontId="1" fillId="5" borderId="0" xfId="0" applyFont="1" applyFill="1" applyBorder="1" applyAlignment="1">
      <alignment vertical="center"/>
    </xf>
    <xf numFmtId="0" fontId="1" fillId="5" borderId="0" xfId="0" applyFont="1" applyFill="1" applyAlignment="1">
      <alignment horizontal="center" vertical="center"/>
    </xf>
    <xf numFmtId="0" fontId="1" fillId="5" borderId="19" xfId="0" applyFont="1" applyFill="1" applyBorder="1" applyAlignment="1">
      <alignment horizontal="center" vertical="center" wrapText="1"/>
    </xf>
    <xf numFmtId="167" fontId="1" fillId="5" borderId="38" xfId="0" applyNumberFormat="1" applyFont="1" applyFill="1" applyBorder="1" applyAlignment="1">
      <alignment horizontal="center" vertical="center" wrapText="1"/>
    </xf>
    <xf numFmtId="0" fontId="1" fillId="5" borderId="14" xfId="0" applyFont="1" applyFill="1" applyBorder="1" applyAlignment="1">
      <alignment horizontal="center" vertical="center" wrapText="1"/>
    </xf>
    <xf numFmtId="167" fontId="1" fillId="5" borderId="13" xfId="0" applyNumberFormat="1" applyFont="1" applyFill="1" applyBorder="1" applyAlignment="1">
      <alignment horizontal="center" vertical="center" wrapText="1"/>
    </xf>
    <xf numFmtId="167" fontId="1" fillId="5" borderId="14" xfId="0" applyNumberFormat="1" applyFont="1" applyFill="1" applyBorder="1" applyAlignment="1">
      <alignment horizontal="left" vertical="center" wrapText="1"/>
    </xf>
    <xf numFmtId="0" fontId="1" fillId="5" borderId="20" xfId="0" applyFont="1" applyFill="1" applyBorder="1" applyAlignment="1">
      <alignment horizontal="center" vertical="center" wrapText="1"/>
    </xf>
    <xf numFmtId="0" fontId="1" fillId="5" borderId="0" xfId="0" applyFont="1" applyFill="1" applyAlignment="1">
      <alignment vertical="center"/>
    </xf>
    <xf numFmtId="167" fontId="1" fillId="5" borderId="4" xfId="0" applyNumberFormat="1" applyFont="1" applyFill="1" applyBorder="1" applyAlignment="1">
      <alignment horizontal="center" vertical="center" wrapText="1"/>
    </xf>
    <xf numFmtId="0" fontId="1" fillId="0" borderId="0" xfId="0" applyFont="1" applyAlignment="1">
      <alignment horizontal="center" vertical="center"/>
    </xf>
    <xf numFmtId="0" fontId="1" fillId="0" borderId="0" xfId="0" applyFont="1" applyAlignment="1">
      <alignment vertical="center" wrapText="1"/>
    </xf>
  </cellXfs>
  <cellStyles count="46">
    <cellStyle name="Euro" xfId="1" xr:uid="{00000000-0005-0000-0000-000000000000}"/>
    <cellStyle name="Euro 2" xfId="2" xr:uid="{00000000-0005-0000-0000-000001000000}"/>
    <cellStyle name="Euro 2 2" xfId="3" xr:uid="{00000000-0005-0000-0000-000002000000}"/>
    <cellStyle name="Euro 3" xfId="4" xr:uid="{00000000-0005-0000-0000-000003000000}"/>
    <cellStyle name="Euro 4" xfId="5" xr:uid="{00000000-0005-0000-0000-000004000000}"/>
    <cellStyle name="Hipervínculo 2" xfId="6" xr:uid="{00000000-0005-0000-0000-000005000000}"/>
    <cellStyle name="Millares" xfId="7" builtinId="3"/>
    <cellStyle name="Millares [0]" xfId="8" builtinId="6"/>
    <cellStyle name="Millares [0] 2" xfId="9" xr:uid="{00000000-0005-0000-0000-000008000000}"/>
    <cellStyle name="Millares 2" xfId="10" xr:uid="{00000000-0005-0000-0000-000009000000}"/>
    <cellStyle name="Millares 2 2" xfId="11" xr:uid="{00000000-0005-0000-0000-00000A000000}"/>
    <cellStyle name="Millares 2 2 2" xfId="12" xr:uid="{00000000-0005-0000-0000-00000B000000}"/>
    <cellStyle name="Millares 2 2 3" xfId="13" xr:uid="{00000000-0005-0000-0000-00000C000000}"/>
    <cellStyle name="Millares 2 3" xfId="14" xr:uid="{00000000-0005-0000-0000-00000D000000}"/>
    <cellStyle name="Millares 2 4" xfId="15" xr:uid="{00000000-0005-0000-0000-00000E000000}"/>
    <cellStyle name="Millares 3" xfId="16" xr:uid="{00000000-0005-0000-0000-00000F000000}"/>
    <cellStyle name="Millares 3 2" xfId="17" xr:uid="{00000000-0005-0000-0000-000010000000}"/>
    <cellStyle name="Millares 3 2 2" xfId="18" xr:uid="{00000000-0005-0000-0000-000011000000}"/>
    <cellStyle name="Millares 3 2 3" xfId="19" xr:uid="{00000000-0005-0000-0000-000012000000}"/>
    <cellStyle name="Millares 3 3" xfId="20" xr:uid="{00000000-0005-0000-0000-000013000000}"/>
    <cellStyle name="Millares 3 4" xfId="21" xr:uid="{00000000-0005-0000-0000-000014000000}"/>
    <cellStyle name="Millares 4" xfId="22" xr:uid="{00000000-0005-0000-0000-000015000000}"/>
    <cellStyle name="Millares 4 2" xfId="23" xr:uid="{00000000-0005-0000-0000-000016000000}"/>
    <cellStyle name="Millares 4 3" xfId="24" xr:uid="{00000000-0005-0000-0000-000017000000}"/>
    <cellStyle name="Millares 5" xfId="25" xr:uid="{00000000-0005-0000-0000-000018000000}"/>
    <cellStyle name="Millares 5 2" xfId="26" xr:uid="{00000000-0005-0000-0000-000019000000}"/>
    <cellStyle name="Millares 5 3" xfId="27" xr:uid="{00000000-0005-0000-0000-00001A000000}"/>
    <cellStyle name="Millares 6" xfId="28" xr:uid="{00000000-0005-0000-0000-00001B000000}"/>
    <cellStyle name="Millares 7" xfId="29" xr:uid="{00000000-0005-0000-0000-00001C000000}"/>
    <cellStyle name="Moneda 2" xfId="30" xr:uid="{00000000-0005-0000-0000-00001D000000}"/>
    <cellStyle name="Moneda 2 2" xfId="31" xr:uid="{00000000-0005-0000-0000-00001E000000}"/>
    <cellStyle name="Moneda 3" xfId="32" xr:uid="{00000000-0005-0000-0000-00001F000000}"/>
    <cellStyle name="Moneda 3 2" xfId="33" xr:uid="{00000000-0005-0000-0000-000020000000}"/>
    <cellStyle name="Moneda 4" xfId="34" xr:uid="{00000000-0005-0000-0000-000021000000}"/>
    <cellStyle name="Moneda 4 2" xfId="35" xr:uid="{00000000-0005-0000-0000-000022000000}"/>
    <cellStyle name="Moneda 5" xfId="36" xr:uid="{00000000-0005-0000-0000-000023000000}"/>
    <cellStyle name="Moneda 6" xfId="37" xr:uid="{00000000-0005-0000-0000-000024000000}"/>
    <cellStyle name="Moneda 6 2" xfId="38" xr:uid="{00000000-0005-0000-0000-000025000000}"/>
    <cellStyle name="Normal" xfId="0" builtinId="0"/>
    <cellStyle name="Normal 2" xfId="39" xr:uid="{00000000-0005-0000-0000-000027000000}"/>
    <cellStyle name="Normal 3" xfId="40" xr:uid="{00000000-0005-0000-0000-000028000000}"/>
    <cellStyle name="Normal 4" xfId="41" xr:uid="{00000000-0005-0000-0000-000029000000}"/>
    <cellStyle name="Porcentaje 2" xfId="42" xr:uid="{00000000-0005-0000-0000-00002A000000}"/>
    <cellStyle name="Porcentaje 2 2" xfId="43" xr:uid="{00000000-0005-0000-0000-00002B000000}"/>
    <cellStyle name="Porcentaje 3" xfId="44" xr:uid="{00000000-0005-0000-0000-00002C000000}"/>
    <cellStyle name="Porcentaje 3 2" xfId="45" xr:uid="{00000000-0005-0000-0000-00002D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35" Type="http://schemas.openxmlformats.org/officeDocument/2006/relationships/customXml" Target="../customXml/item5.xml"/><Relationship Id="rId8"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s-CL"/>
              <a:t>Estado recepción por familias</a:t>
            </a:r>
          </a:p>
        </c:rich>
      </c:tx>
      <c:overlay val="0"/>
      <c:spPr>
        <a:noFill/>
        <a:ln w="25400">
          <a:noFill/>
        </a:ln>
      </c:spPr>
    </c:title>
    <c:autoTitleDeleted val="0"/>
    <c:plotArea>
      <c:layout/>
      <c:barChart>
        <c:barDir val="bar"/>
        <c:grouping val="clustered"/>
        <c:varyColors val="0"/>
        <c:ser>
          <c:idx val="0"/>
          <c:order val="0"/>
          <c:spPr>
            <a:solidFill>
              <a:srgbClr val="4F81BD"/>
            </a:solidFill>
            <a:ln w="25400">
              <a:noFill/>
            </a:ln>
          </c:spPr>
          <c:invertIfNegative val="0"/>
          <c:cat>
            <c:strRef>
              <c:f>'Informe Recepción Final'!$AH$132:$AH$134</c:f>
              <c:strCache>
                <c:ptCount val="3"/>
                <c:pt idx="0">
                  <c:v>Total Familias No recepcionadas</c:v>
                </c:pt>
                <c:pt idx="1">
                  <c:v>Total Familias Recepcionadas</c:v>
                </c:pt>
                <c:pt idx="2">
                  <c:v>Total Familias atendidas por P2 Final</c:v>
                </c:pt>
              </c:strCache>
            </c:strRef>
          </c:cat>
          <c:val>
            <c:numRef>
              <c:f>'Informe Recepción Final'!$AI$132:$AI$134</c:f>
              <c:numCache>
                <c:formatCode>General</c:formatCode>
                <c:ptCount val="3"/>
                <c:pt idx="0">
                  <c:v>0</c:v>
                </c:pt>
                <c:pt idx="1">
                  <c:v>0</c:v>
                </c:pt>
                <c:pt idx="2">
                  <c:v>0</c:v>
                </c:pt>
              </c:numCache>
            </c:numRef>
          </c:val>
          <c:extLst>
            <c:ext xmlns:c16="http://schemas.microsoft.com/office/drawing/2014/chart" uri="{C3380CC4-5D6E-409C-BE32-E72D297353CC}">
              <c16:uniqueId val="{00000000-607B-4BA5-84BC-5A5E15644AC9}"/>
            </c:ext>
          </c:extLst>
        </c:ser>
        <c:dLbls>
          <c:showLegendKey val="0"/>
          <c:showVal val="0"/>
          <c:showCatName val="0"/>
          <c:showSerName val="0"/>
          <c:showPercent val="0"/>
          <c:showBubbleSize val="0"/>
        </c:dLbls>
        <c:gapWidth val="182"/>
        <c:axId val="949884416"/>
        <c:axId val="1"/>
      </c:barChart>
      <c:catAx>
        <c:axId val="9498844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5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1050" b="0" i="0" u="none" strike="noStrike" baseline="0">
                <a:solidFill>
                  <a:srgbClr val="333333"/>
                </a:solidFill>
                <a:latin typeface="Calibri"/>
                <a:ea typeface="Calibri"/>
                <a:cs typeface="Calibri"/>
              </a:defRPr>
            </a:pPr>
            <a:endParaRPr lang="en-US"/>
          </a:p>
        </c:txPr>
        <c:crossAx val="949884416"/>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s-CL"/>
              <a:t>Total soluciones Recepcionadas según tipo de Aprobación</a:t>
            </a:r>
          </a:p>
        </c:rich>
      </c:tx>
      <c:layout>
        <c:manualLayout>
          <c:xMode val="edge"/>
          <c:yMode val="edge"/>
          <c:x val="0.15540206977849852"/>
          <c:y val="4.5241723816780967E-2"/>
        </c:manualLayout>
      </c:layout>
      <c:overlay val="0"/>
      <c:spPr>
        <a:noFill/>
        <a:ln w="25400">
          <a:noFill/>
        </a:ln>
      </c:spPr>
    </c:title>
    <c:autoTitleDeleted val="0"/>
    <c:plotArea>
      <c:layout>
        <c:manualLayout>
          <c:layoutTarget val="inner"/>
          <c:xMode val="edge"/>
          <c:yMode val="edge"/>
          <c:x val="8.8524170767480648E-2"/>
          <c:y val="0.17370359973087884"/>
          <c:w val="0.33371395616482397"/>
          <c:h val="0.69961829681652776"/>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0-D3C1-4ABE-B9A0-74E37103DEF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1-D3C1-4ABE-B9A0-74E37103DEFB}"/>
              </c:ext>
            </c:extLst>
          </c:dPt>
          <c:dLbls>
            <c:spPr>
              <a:noFill/>
              <a:ln w="25400">
                <a:noFill/>
              </a:ln>
            </c:spPr>
            <c:txPr>
              <a:bodyPr wrap="square" lIns="38100" tIns="19050" rIns="38100" bIns="19050" anchor="ctr">
                <a:spAutoFit/>
              </a:bodyPr>
              <a:lstStyle/>
              <a:p>
                <a:pPr>
                  <a:defRPr sz="1400" b="0" i="0" u="none" strike="noStrike" baseline="0">
                    <a:solidFill>
                      <a:srgbClr val="333333"/>
                    </a:solidFill>
                    <a:latin typeface="Calibri"/>
                    <a:ea typeface="Calibri"/>
                    <a:cs typeface="Calibri"/>
                  </a:defRPr>
                </a:pPr>
                <a:endParaRPr lang="en-US"/>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'Informe Recepción Final'!$AH$138:$AH$139</c:f>
              <c:strCache>
                <c:ptCount val="2"/>
                <c:pt idx="0">
                  <c:v>Total Soluciones Aprobadas</c:v>
                </c:pt>
                <c:pt idx="1">
                  <c:v>Total Soluciones Aprobadas con Observaciones</c:v>
                </c:pt>
              </c:strCache>
            </c:strRef>
          </c:cat>
          <c:val>
            <c:numRef>
              <c:f>'Informe Recepción Final'!$AI$138:$AI$139</c:f>
              <c:numCache>
                <c:formatCode>General</c:formatCode>
                <c:ptCount val="2"/>
                <c:pt idx="0">
                  <c:v>0</c:v>
                </c:pt>
                <c:pt idx="1">
                  <c:v>0</c:v>
                </c:pt>
              </c:numCache>
            </c:numRef>
          </c:val>
          <c:extLst>
            <c:ext xmlns:c16="http://schemas.microsoft.com/office/drawing/2014/chart" uri="{C3380CC4-5D6E-409C-BE32-E72D297353CC}">
              <c16:uniqueId val="{00000002-D3C1-4ABE-B9A0-74E37103DEFB}"/>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60570491653803815"/>
          <c:y val="0.58458832675241112"/>
          <c:w val="0.33993636961632889"/>
          <c:h val="0.2908105694999269"/>
        </c:manualLayout>
      </c:layout>
      <c:overlay val="0"/>
      <c:spPr>
        <a:noFill/>
        <a:ln w="25400">
          <a:noFill/>
        </a:ln>
      </c:spPr>
      <c:txPr>
        <a:bodyPr/>
        <a:lstStyle/>
        <a:p>
          <a:pPr>
            <a:defRPr sz="101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L" sz="1400" b="0" i="0" u="none" strike="noStrike" baseline="0">
                <a:solidFill>
                  <a:srgbClr val="333333"/>
                </a:solidFill>
                <a:latin typeface="Calibri"/>
                <a:cs typeface="Calibri"/>
              </a:rPr>
              <a:t>N</a:t>
            </a:r>
            <a:r>
              <a:rPr lang="es-CL" sz="1400" b="0" i="0" u="none" strike="noStrike" baseline="0">
                <a:solidFill>
                  <a:srgbClr val="333333"/>
                </a:solidFill>
                <a:latin typeface="+mn-ea"/>
                <a:ea typeface="+mn-ea"/>
                <a:cs typeface="+mn-ea"/>
              </a:rPr>
              <a:t>°</a:t>
            </a:r>
            <a:r>
              <a:rPr lang="es-CL" sz="1400" b="0" i="0" u="none" strike="noStrike" baseline="0">
                <a:solidFill>
                  <a:srgbClr val="333333"/>
                </a:solidFill>
                <a:latin typeface="Calibri"/>
                <a:ea typeface="+mn-ea"/>
                <a:cs typeface="Calibri"/>
              </a:rPr>
              <a:t> de soluciones según proceso de recepción</a:t>
            </a:r>
            <a:endParaRPr lang="es-CL" sz="1400" b="0" i="0" u="none" strike="noStrike" baseline="0">
              <a:solidFill>
                <a:srgbClr val="333333"/>
              </a:solidFill>
              <a:latin typeface="Calibri"/>
              <a:cs typeface="Calibri"/>
            </a:endParaRPr>
          </a:p>
        </c:rich>
      </c:tx>
      <c:overlay val="0"/>
      <c:spPr>
        <a:noFill/>
        <a:ln w="25400">
          <a:noFill/>
        </a:ln>
      </c:spPr>
    </c:title>
    <c:autoTitleDeleted val="0"/>
    <c:plotArea>
      <c:layout>
        <c:manualLayout>
          <c:layoutTarget val="inner"/>
          <c:xMode val="edge"/>
          <c:yMode val="edge"/>
          <c:x val="8.8091584984632126E-2"/>
          <c:y val="0.15782407407407409"/>
          <c:w val="0.345482062468219"/>
          <c:h val="0.7420322980460775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0-14B8-4211-B444-096E491F719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1-14B8-4211-B444-096E491F719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2-14B8-4211-B444-096E491F719D}"/>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3-14B8-4211-B444-096E491F719D}"/>
              </c:ext>
            </c:extLst>
          </c:dPt>
          <c:dLbls>
            <c:spPr>
              <a:noFill/>
              <a:ln w="25400">
                <a:noFill/>
              </a:ln>
            </c:spPr>
            <c:txPr>
              <a:bodyPr wrap="square" lIns="38100" tIns="19050" rIns="38100" bIns="19050" anchor="ctr">
                <a:spAutoFit/>
              </a:bodyPr>
              <a:lstStyle/>
              <a:p>
                <a:pPr>
                  <a:defRPr sz="1400" b="0" i="0" u="none" strike="noStrike" baseline="0">
                    <a:solidFill>
                      <a:srgbClr val="333333"/>
                    </a:solidFill>
                    <a:latin typeface="Calibri"/>
                    <a:ea typeface="Calibri"/>
                    <a:cs typeface="Calibri"/>
                  </a:defRPr>
                </a:pPr>
                <a:endParaRPr lang="en-US"/>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'Informe Recepción Final'!$AH$140:$AH$143</c:f>
              <c:strCache>
                <c:ptCount val="4"/>
                <c:pt idx="0">
                  <c:v>Total Soluciones Aprobadas en 1°, 2° o 3° visita</c:v>
                </c:pt>
                <c:pt idx="1">
                  <c:v>Total Soluciones Aprobadas administrativamente</c:v>
                </c:pt>
                <c:pt idx="2">
                  <c:v>Total Soluciones no visitadas o sin moradores</c:v>
                </c:pt>
                <c:pt idx="3">
                  <c:v>Total Soluciones Rechazadas </c:v>
                </c:pt>
              </c:strCache>
            </c:strRef>
          </c:cat>
          <c:val>
            <c:numRef>
              <c:f>'Informe Recepción Final'!$AI$140:$AI$143</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4-14B8-4211-B444-096E491F719D}"/>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54760669649544425"/>
          <c:y val="0.39419256060734342"/>
          <c:w val="0.41163208352057734"/>
          <c:h val="0.53969992662207555"/>
        </c:manualLayout>
      </c:layout>
      <c:overlay val="0"/>
      <c:spPr>
        <a:noFill/>
        <a:ln w="25400">
          <a:noFill/>
        </a:ln>
      </c:spPr>
      <c:txPr>
        <a:bodyPr/>
        <a:lstStyle/>
        <a:p>
          <a:pPr>
            <a:defRPr sz="101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2" Type="http://schemas.openxmlformats.org/officeDocument/2006/relationships/image" Target="../media/image10.jpeg"/><Relationship Id="rId1" Type="http://schemas.openxmlformats.org/officeDocument/2006/relationships/image" Target="../media/image9.jpeg"/></Relationships>
</file>

<file path=xl/drawings/_rels/drawing24.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1.png"/><Relationship Id="rId5" Type="http://schemas.openxmlformats.org/officeDocument/2006/relationships/image" Target="../media/image12.jpeg"/><Relationship Id="rId4"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6.jpe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8.jpeg"/><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5</xdr:row>
      <xdr:rowOff>0</xdr:rowOff>
    </xdr:from>
    <xdr:to>
      <xdr:col>8</xdr:col>
      <xdr:colOff>114300</xdr:colOff>
      <xdr:row>5</xdr:row>
      <xdr:rowOff>0</xdr:rowOff>
    </xdr:to>
    <xdr:pic>
      <xdr:nvPicPr>
        <xdr:cNvPr id="881755" name="Picture 49" descr="Logo_FOSIS_72dpi">
          <a:extLst>
            <a:ext uri="{FF2B5EF4-FFF2-40B4-BE49-F238E27FC236}">
              <a16:creationId xmlns:a16="http://schemas.microsoft.com/office/drawing/2014/main" id="{F344EF4F-5B53-4BD7-AE64-5D8B374E8D9E}"/>
            </a:ext>
          </a:extLst>
        </xdr:cNvPr>
        <xdr:cNvPicPr>
          <a:picLocks noChangeAspect="1" noChangeArrowheads="1"/>
        </xdr:cNvPicPr>
      </xdr:nvPicPr>
      <xdr:blipFill>
        <a:blip xmlns:r="http://schemas.openxmlformats.org/officeDocument/2006/relationships" r:embed="rId1">
          <a:clrChange>
            <a:clrFrom>
              <a:srgbClr val="FCFFFF"/>
            </a:clrFrom>
            <a:clrTo>
              <a:srgbClr val="FCFFFF">
                <a:alpha val="0"/>
              </a:srgbClr>
            </a:clrTo>
          </a:clrChange>
          <a:grayscl/>
          <a:extLst>
            <a:ext uri="{28A0092B-C50C-407E-A947-70E740481C1C}">
              <a14:useLocalDpi xmlns:a14="http://schemas.microsoft.com/office/drawing/2010/main" val="0"/>
            </a:ext>
          </a:extLst>
        </a:blip>
        <a:srcRect/>
        <a:stretch>
          <a:fillRect/>
        </a:stretch>
      </xdr:blipFill>
      <xdr:spPr bwMode="auto">
        <a:xfrm>
          <a:off x="10447020" y="3101340"/>
          <a:ext cx="327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82742" name="1 Imagen">
          <a:extLst>
            <a:ext uri="{FF2B5EF4-FFF2-40B4-BE49-F238E27FC236}">
              <a16:creationId xmlns:a16="http://schemas.microsoft.com/office/drawing/2014/main" id="{9B9A90D8-653B-4E56-BDE9-EC0C708B4D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82743" name="1 Imagen">
          <a:extLst>
            <a:ext uri="{FF2B5EF4-FFF2-40B4-BE49-F238E27FC236}">
              <a16:creationId xmlns:a16="http://schemas.microsoft.com/office/drawing/2014/main" id="{18AA5FEA-FAD8-448E-9E50-E595490E44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82744" name="Imagen 5">
          <a:extLst>
            <a:ext uri="{FF2B5EF4-FFF2-40B4-BE49-F238E27FC236}">
              <a16:creationId xmlns:a16="http://schemas.microsoft.com/office/drawing/2014/main" id="{AC71D459-32BD-4D34-B949-D0976FFC85F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82745" name="Imagen 6">
          <a:extLst>
            <a:ext uri="{FF2B5EF4-FFF2-40B4-BE49-F238E27FC236}">
              <a16:creationId xmlns:a16="http://schemas.microsoft.com/office/drawing/2014/main" id="{A8A33F0A-E241-4800-B84B-C30B01C1C96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83766" name="1 Imagen">
          <a:extLst>
            <a:ext uri="{FF2B5EF4-FFF2-40B4-BE49-F238E27FC236}">
              <a16:creationId xmlns:a16="http://schemas.microsoft.com/office/drawing/2014/main" id="{F59858FC-7D52-4F27-8163-C141556FFE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83767" name="1 Imagen">
          <a:extLst>
            <a:ext uri="{FF2B5EF4-FFF2-40B4-BE49-F238E27FC236}">
              <a16:creationId xmlns:a16="http://schemas.microsoft.com/office/drawing/2014/main" id="{F50BF3C7-4A6B-4FE0-A593-44560E73E4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83768" name="Imagen 5">
          <a:extLst>
            <a:ext uri="{FF2B5EF4-FFF2-40B4-BE49-F238E27FC236}">
              <a16:creationId xmlns:a16="http://schemas.microsoft.com/office/drawing/2014/main" id="{0645D739-84E0-4C14-A258-17470C30B86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83769" name="Imagen 6">
          <a:extLst>
            <a:ext uri="{FF2B5EF4-FFF2-40B4-BE49-F238E27FC236}">
              <a16:creationId xmlns:a16="http://schemas.microsoft.com/office/drawing/2014/main" id="{6360C5FF-E73B-4B88-8FC2-358ED264FB6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84790" name="1 Imagen">
          <a:extLst>
            <a:ext uri="{FF2B5EF4-FFF2-40B4-BE49-F238E27FC236}">
              <a16:creationId xmlns:a16="http://schemas.microsoft.com/office/drawing/2014/main" id="{7212FD5F-8CFC-4337-AE5A-8F6F234A8D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84791" name="1 Imagen">
          <a:extLst>
            <a:ext uri="{FF2B5EF4-FFF2-40B4-BE49-F238E27FC236}">
              <a16:creationId xmlns:a16="http://schemas.microsoft.com/office/drawing/2014/main" id="{1B91389B-DB26-46BC-8CB1-28D452A60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84792" name="Imagen 5">
          <a:extLst>
            <a:ext uri="{FF2B5EF4-FFF2-40B4-BE49-F238E27FC236}">
              <a16:creationId xmlns:a16="http://schemas.microsoft.com/office/drawing/2014/main" id="{D32DE9E1-B479-45E6-AAE5-38862CE5AE4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84793" name="Imagen 6">
          <a:extLst>
            <a:ext uri="{FF2B5EF4-FFF2-40B4-BE49-F238E27FC236}">
              <a16:creationId xmlns:a16="http://schemas.microsoft.com/office/drawing/2014/main" id="{3C1D6FBC-E8B8-4AE3-88F5-FF2E9F39AB7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85814" name="1 Imagen">
          <a:extLst>
            <a:ext uri="{FF2B5EF4-FFF2-40B4-BE49-F238E27FC236}">
              <a16:creationId xmlns:a16="http://schemas.microsoft.com/office/drawing/2014/main" id="{94BA901A-FA91-4C81-913E-410814CCDD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85815" name="1 Imagen">
          <a:extLst>
            <a:ext uri="{FF2B5EF4-FFF2-40B4-BE49-F238E27FC236}">
              <a16:creationId xmlns:a16="http://schemas.microsoft.com/office/drawing/2014/main" id="{08676A94-1DED-4B54-8D7A-CBDFF1868B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85816" name="Imagen 5">
          <a:extLst>
            <a:ext uri="{FF2B5EF4-FFF2-40B4-BE49-F238E27FC236}">
              <a16:creationId xmlns:a16="http://schemas.microsoft.com/office/drawing/2014/main" id="{CC4A6C3B-0118-4712-B5B9-709968F8EC4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85817" name="Imagen 6">
          <a:extLst>
            <a:ext uri="{FF2B5EF4-FFF2-40B4-BE49-F238E27FC236}">
              <a16:creationId xmlns:a16="http://schemas.microsoft.com/office/drawing/2014/main" id="{C2D93AD3-448B-48E0-A121-C89508B0020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86838" name="1 Imagen">
          <a:extLst>
            <a:ext uri="{FF2B5EF4-FFF2-40B4-BE49-F238E27FC236}">
              <a16:creationId xmlns:a16="http://schemas.microsoft.com/office/drawing/2014/main" id="{4C688DC0-B313-47C0-A431-956F6E5EF7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86839" name="1 Imagen">
          <a:extLst>
            <a:ext uri="{FF2B5EF4-FFF2-40B4-BE49-F238E27FC236}">
              <a16:creationId xmlns:a16="http://schemas.microsoft.com/office/drawing/2014/main" id="{55CC6C1B-A206-495A-8CBF-9B8648890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86840" name="Imagen 5">
          <a:extLst>
            <a:ext uri="{FF2B5EF4-FFF2-40B4-BE49-F238E27FC236}">
              <a16:creationId xmlns:a16="http://schemas.microsoft.com/office/drawing/2014/main" id="{AB7E8D17-4EB7-425D-A4DE-6008CBE6E34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86841" name="Imagen 6">
          <a:extLst>
            <a:ext uri="{FF2B5EF4-FFF2-40B4-BE49-F238E27FC236}">
              <a16:creationId xmlns:a16="http://schemas.microsoft.com/office/drawing/2014/main" id="{DB1221D7-709A-4599-94F9-6DA0AB9471C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87862" name="1 Imagen">
          <a:extLst>
            <a:ext uri="{FF2B5EF4-FFF2-40B4-BE49-F238E27FC236}">
              <a16:creationId xmlns:a16="http://schemas.microsoft.com/office/drawing/2014/main" id="{D79F6248-2008-4B22-B76F-D7E9FCA30B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87863" name="1 Imagen">
          <a:extLst>
            <a:ext uri="{FF2B5EF4-FFF2-40B4-BE49-F238E27FC236}">
              <a16:creationId xmlns:a16="http://schemas.microsoft.com/office/drawing/2014/main" id="{2E5C1106-795E-4931-9FFE-AB14CBAD2F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87864" name="Imagen 5">
          <a:extLst>
            <a:ext uri="{FF2B5EF4-FFF2-40B4-BE49-F238E27FC236}">
              <a16:creationId xmlns:a16="http://schemas.microsoft.com/office/drawing/2014/main" id="{322FF133-CBA7-453B-A106-8F3C6E9EDA1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87865" name="Imagen 6">
          <a:extLst>
            <a:ext uri="{FF2B5EF4-FFF2-40B4-BE49-F238E27FC236}">
              <a16:creationId xmlns:a16="http://schemas.microsoft.com/office/drawing/2014/main" id="{996C3E9B-51FA-4368-9F46-82594F45BE5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88886" name="1 Imagen">
          <a:extLst>
            <a:ext uri="{FF2B5EF4-FFF2-40B4-BE49-F238E27FC236}">
              <a16:creationId xmlns:a16="http://schemas.microsoft.com/office/drawing/2014/main" id="{9777516B-FB32-446A-88FD-F1BB12C82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88887" name="1 Imagen">
          <a:extLst>
            <a:ext uri="{FF2B5EF4-FFF2-40B4-BE49-F238E27FC236}">
              <a16:creationId xmlns:a16="http://schemas.microsoft.com/office/drawing/2014/main" id="{632ED5E2-85B4-4B6D-9111-9D880A006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88888" name="Imagen 5">
          <a:extLst>
            <a:ext uri="{FF2B5EF4-FFF2-40B4-BE49-F238E27FC236}">
              <a16:creationId xmlns:a16="http://schemas.microsoft.com/office/drawing/2014/main" id="{718846C8-544C-40AB-BA91-C80B930889E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88889" name="Imagen 6">
          <a:extLst>
            <a:ext uri="{FF2B5EF4-FFF2-40B4-BE49-F238E27FC236}">
              <a16:creationId xmlns:a16="http://schemas.microsoft.com/office/drawing/2014/main" id="{35C0E840-21AE-41EA-AD82-57553D8F134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89910" name="1 Imagen">
          <a:extLst>
            <a:ext uri="{FF2B5EF4-FFF2-40B4-BE49-F238E27FC236}">
              <a16:creationId xmlns:a16="http://schemas.microsoft.com/office/drawing/2014/main" id="{45F24928-DB90-4720-BC80-16D7B7BA71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89911" name="1 Imagen">
          <a:extLst>
            <a:ext uri="{FF2B5EF4-FFF2-40B4-BE49-F238E27FC236}">
              <a16:creationId xmlns:a16="http://schemas.microsoft.com/office/drawing/2014/main" id="{3AF2C0CF-C78C-45FB-941B-F332A6ACF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89912" name="Imagen 5">
          <a:extLst>
            <a:ext uri="{FF2B5EF4-FFF2-40B4-BE49-F238E27FC236}">
              <a16:creationId xmlns:a16="http://schemas.microsoft.com/office/drawing/2014/main" id="{38C5F6DF-96A6-4B33-98E2-C64548185F8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89913" name="Imagen 6">
          <a:extLst>
            <a:ext uri="{FF2B5EF4-FFF2-40B4-BE49-F238E27FC236}">
              <a16:creationId xmlns:a16="http://schemas.microsoft.com/office/drawing/2014/main" id="{3DAD686A-EB50-410A-9D79-6C4E99DA20F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90934" name="1 Imagen">
          <a:extLst>
            <a:ext uri="{FF2B5EF4-FFF2-40B4-BE49-F238E27FC236}">
              <a16:creationId xmlns:a16="http://schemas.microsoft.com/office/drawing/2014/main" id="{F31B1B11-E140-4A5C-9A22-3C52E85BDE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90935" name="1 Imagen">
          <a:extLst>
            <a:ext uri="{FF2B5EF4-FFF2-40B4-BE49-F238E27FC236}">
              <a16:creationId xmlns:a16="http://schemas.microsoft.com/office/drawing/2014/main" id="{42BA8F52-59A3-4516-B3BF-FE114F6836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90936" name="Imagen 5">
          <a:extLst>
            <a:ext uri="{FF2B5EF4-FFF2-40B4-BE49-F238E27FC236}">
              <a16:creationId xmlns:a16="http://schemas.microsoft.com/office/drawing/2014/main" id="{4C1BFC92-1675-4298-B820-CC15EBC01CE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90937" name="Imagen 6">
          <a:extLst>
            <a:ext uri="{FF2B5EF4-FFF2-40B4-BE49-F238E27FC236}">
              <a16:creationId xmlns:a16="http://schemas.microsoft.com/office/drawing/2014/main" id="{7F19A4F9-6423-44C1-86D6-B0F98AC94AE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91958" name="1 Imagen">
          <a:extLst>
            <a:ext uri="{FF2B5EF4-FFF2-40B4-BE49-F238E27FC236}">
              <a16:creationId xmlns:a16="http://schemas.microsoft.com/office/drawing/2014/main" id="{59748FBC-7E23-4B60-9E4D-87DB163CE6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91959" name="1 Imagen">
          <a:extLst>
            <a:ext uri="{FF2B5EF4-FFF2-40B4-BE49-F238E27FC236}">
              <a16:creationId xmlns:a16="http://schemas.microsoft.com/office/drawing/2014/main" id="{6879CBDE-F783-458C-BCFC-349DC9B98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91960" name="Imagen 5">
          <a:extLst>
            <a:ext uri="{FF2B5EF4-FFF2-40B4-BE49-F238E27FC236}">
              <a16:creationId xmlns:a16="http://schemas.microsoft.com/office/drawing/2014/main" id="{54C33D0C-DE8F-43FB-8A68-19473A48924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91961" name="Imagen 6">
          <a:extLst>
            <a:ext uri="{FF2B5EF4-FFF2-40B4-BE49-F238E27FC236}">
              <a16:creationId xmlns:a16="http://schemas.microsoft.com/office/drawing/2014/main" id="{04CDFC05-585F-41B9-9B79-31D94564229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510540</xdr:colOff>
      <xdr:row>2</xdr:row>
      <xdr:rowOff>304800</xdr:rowOff>
    </xdr:from>
    <xdr:to>
      <xdr:col>1</xdr:col>
      <xdr:colOff>1463040</xdr:colOff>
      <xdr:row>3</xdr:row>
      <xdr:rowOff>289560</xdr:rowOff>
    </xdr:to>
    <xdr:pic>
      <xdr:nvPicPr>
        <xdr:cNvPr id="1135676" name="29 Imagen">
          <a:extLst>
            <a:ext uri="{FF2B5EF4-FFF2-40B4-BE49-F238E27FC236}">
              <a16:creationId xmlns:a16="http://schemas.microsoft.com/office/drawing/2014/main" id="{26E3806C-A8F1-4BCA-A750-7A73C58D7D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 y="510540"/>
          <a:ext cx="952500" cy="335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30480</xdr:colOff>
      <xdr:row>2</xdr:row>
      <xdr:rowOff>114300</xdr:rowOff>
    </xdr:from>
    <xdr:to>
      <xdr:col>1</xdr:col>
      <xdr:colOff>289560</xdr:colOff>
      <xdr:row>3</xdr:row>
      <xdr:rowOff>335280</xdr:rowOff>
    </xdr:to>
    <xdr:pic>
      <xdr:nvPicPr>
        <xdr:cNvPr id="1135677" name="Imagen 4" descr="C:\Users\marcela.hidalgo\Desktop\CEDOC\Fosis_RGB.jpg">
          <a:extLst>
            <a:ext uri="{FF2B5EF4-FFF2-40B4-BE49-F238E27FC236}">
              <a16:creationId xmlns:a16="http://schemas.microsoft.com/office/drawing/2014/main" id="{626E0D4D-B497-4FF3-9FE9-D1336060557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480" y="320040"/>
          <a:ext cx="6477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510540</xdr:colOff>
      <xdr:row>2</xdr:row>
      <xdr:rowOff>304800</xdr:rowOff>
    </xdr:from>
    <xdr:to>
      <xdr:col>1</xdr:col>
      <xdr:colOff>1463040</xdr:colOff>
      <xdr:row>3</xdr:row>
      <xdr:rowOff>289560</xdr:rowOff>
    </xdr:to>
    <xdr:pic>
      <xdr:nvPicPr>
        <xdr:cNvPr id="1135678" name="29 Imagen">
          <a:extLst>
            <a:ext uri="{FF2B5EF4-FFF2-40B4-BE49-F238E27FC236}">
              <a16:creationId xmlns:a16="http://schemas.microsoft.com/office/drawing/2014/main" id="{B2F3BBD2-089A-4B27-9859-0F0F964861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 y="510540"/>
          <a:ext cx="952500" cy="335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30480</xdr:colOff>
      <xdr:row>2</xdr:row>
      <xdr:rowOff>114300</xdr:rowOff>
    </xdr:from>
    <xdr:to>
      <xdr:col>1</xdr:col>
      <xdr:colOff>342900</xdr:colOff>
      <xdr:row>3</xdr:row>
      <xdr:rowOff>335280</xdr:rowOff>
    </xdr:to>
    <xdr:pic>
      <xdr:nvPicPr>
        <xdr:cNvPr id="1135679" name="Imagen 4" descr="C:\Users\marcela.hidalgo\Desktop\CEDOC\Fosis_RGB.jpg">
          <a:extLst>
            <a:ext uri="{FF2B5EF4-FFF2-40B4-BE49-F238E27FC236}">
              <a16:creationId xmlns:a16="http://schemas.microsoft.com/office/drawing/2014/main" id="{8504D2C8-16A9-4C4E-8E24-ACB8200D1A8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0480" y="320040"/>
          <a:ext cx="70104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510540</xdr:colOff>
      <xdr:row>2</xdr:row>
      <xdr:rowOff>304800</xdr:rowOff>
    </xdr:from>
    <xdr:to>
      <xdr:col>1</xdr:col>
      <xdr:colOff>1463040</xdr:colOff>
      <xdr:row>3</xdr:row>
      <xdr:rowOff>289560</xdr:rowOff>
    </xdr:to>
    <xdr:pic>
      <xdr:nvPicPr>
        <xdr:cNvPr id="1135680" name="29 Imagen">
          <a:extLst>
            <a:ext uri="{FF2B5EF4-FFF2-40B4-BE49-F238E27FC236}">
              <a16:creationId xmlns:a16="http://schemas.microsoft.com/office/drawing/2014/main" id="{2E5ADAF8-DBE7-4DC3-9DF4-E284B90574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 y="510540"/>
          <a:ext cx="952500" cy="335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30480</xdr:colOff>
      <xdr:row>2</xdr:row>
      <xdr:rowOff>114300</xdr:rowOff>
    </xdr:from>
    <xdr:to>
      <xdr:col>1</xdr:col>
      <xdr:colOff>289560</xdr:colOff>
      <xdr:row>3</xdr:row>
      <xdr:rowOff>335280</xdr:rowOff>
    </xdr:to>
    <xdr:pic>
      <xdr:nvPicPr>
        <xdr:cNvPr id="1135681" name="Imagen 4" descr="C:\Users\marcela.hidalgo\Desktop\CEDOC\Fosis_RGB.jpg">
          <a:extLst>
            <a:ext uri="{FF2B5EF4-FFF2-40B4-BE49-F238E27FC236}">
              <a16:creationId xmlns:a16="http://schemas.microsoft.com/office/drawing/2014/main" id="{EE55052C-BDEE-4944-A6CB-C89C2C65B17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480" y="320040"/>
          <a:ext cx="6477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92982" name="1 Imagen">
          <a:extLst>
            <a:ext uri="{FF2B5EF4-FFF2-40B4-BE49-F238E27FC236}">
              <a16:creationId xmlns:a16="http://schemas.microsoft.com/office/drawing/2014/main" id="{96C15CD9-915A-45F2-A2FC-98A2C19C2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92983" name="1 Imagen">
          <a:extLst>
            <a:ext uri="{FF2B5EF4-FFF2-40B4-BE49-F238E27FC236}">
              <a16:creationId xmlns:a16="http://schemas.microsoft.com/office/drawing/2014/main" id="{EC02C769-C194-4BF1-9322-2832236C7E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92984" name="Imagen 5">
          <a:extLst>
            <a:ext uri="{FF2B5EF4-FFF2-40B4-BE49-F238E27FC236}">
              <a16:creationId xmlns:a16="http://schemas.microsoft.com/office/drawing/2014/main" id="{FA21FC6E-EAF1-4124-B766-3ED591B9CA0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92985" name="Imagen 6">
          <a:extLst>
            <a:ext uri="{FF2B5EF4-FFF2-40B4-BE49-F238E27FC236}">
              <a16:creationId xmlns:a16="http://schemas.microsoft.com/office/drawing/2014/main" id="{71959118-C1C6-4446-B53E-FAB058FF102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94006" name="1 Imagen">
          <a:extLst>
            <a:ext uri="{FF2B5EF4-FFF2-40B4-BE49-F238E27FC236}">
              <a16:creationId xmlns:a16="http://schemas.microsoft.com/office/drawing/2014/main" id="{9F75D11F-53D7-41AD-A2EE-9023496A85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94007" name="1 Imagen">
          <a:extLst>
            <a:ext uri="{FF2B5EF4-FFF2-40B4-BE49-F238E27FC236}">
              <a16:creationId xmlns:a16="http://schemas.microsoft.com/office/drawing/2014/main" id="{8D0B2087-8738-43AD-8EBD-11F451F0C7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94008" name="Imagen 5">
          <a:extLst>
            <a:ext uri="{FF2B5EF4-FFF2-40B4-BE49-F238E27FC236}">
              <a16:creationId xmlns:a16="http://schemas.microsoft.com/office/drawing/2014/main" id="{F713103E-740D-4580-AD5A-8A2252B7104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94009" name="Imagen 6">
          <a:extLst>
            <a:ext uri="{FF2B5EF4-FFF2-40B4-BE49-F238E27FC236}">
              <a16:creationId xmlns:a16="http://schemas.microsoft.com/office/drawing/2014/main" id="{506331DD-1C4C-4ED6-AED8-24EED6F245E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95031" name="1 Imagen">
          <a:extLst>
            <a:ext uri="{FF2B5EF4-FFF2-40B4-BE49-F238E27FC236}">
              <a16:creationId xmlns:a16="http://schemas.microsoft.com/office/drawing/2014/main" id="{83627ACE-3034-4479-A21D-D76BBFB7C9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95032" name="1 Imagen">
          <a:extLst>
            <a:ext uri="{FF2B5EF4-FFF2-40B4-BE49-F238E27FC236}">
              <a16:creationId xmlns:a16="http://schemas.microsoft.com/office/drawing/2014/main" id="{5122C5D4-ACDB-400E-BAA1-B8C0D2BA31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95033" name="Imagen 5">
          <a:extLst>
            <a:ext uri="{FF2B5EF4-FFF2-40B4-BE49-F238E27FC236}">
              <a16:creationId xmlns:a16="http://schemas.microsoft.com/office/drawing/2014/main" id="{781DCAE6-FC4E-41AC-BDE1-B3411075873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95034" name="Imagen 6">
          <a:extLst>
            <a:ext uri="{FF2B5EF4-FFF2-40B4-BE49-F238E27FC236}">
              <a16:creationId xmlns:a16="http://schemas.microsoft.com/office/drawing/2014/main" id="{1957F0E8-E051-4B8B-BDBA-DB070A5964F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99060</xdr:colOff>
      <xdr:row>0</xdr:row>
      <xdr:rowOff>30480</xdr:rowOff>
    </xdr:from>
    <xdr:to>
      <xdr:col>1</xdr:col>
      <xdr:colOff>411480</xdr:colOff>
      <xdr:row>2</xdr:row>
      <xdr:rowOff>182880</xdr:rowOff>
    </xdr:to>
    <xdr:pic>
      <xdr:nvPicPr>
        <xdr:cNvPr id="1094718" name="Picture 6" descr="Logo FOSIS (CMYK)">
          <a:extLst>
            <a:ext uri="{FF2B5EF4-FFF2-40B4-BE49-F238E27FC236}">
              <a16:creationId xmlns:a16="http://schemas.microsoft.com/office/drawing/2014/main" id="{B1BF1AEB-547E-4BB8-A2ED-DE924C3B7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060" y="30480"/>
          <a:ext cx="723900" cy="548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472440</xdr:colOff>
      <xdr:row>0</xdr:row>
      <xdr:rowOff>15240</xdr:rowOff>
    </xdr:from>
    <xdr:to>
      <xdr:col>3</xdr:col>
      <xdr:colOff>3810</xdr:colOff>
      <xdr:row>2</xdr:row>
      <xdr:rowOff>160020</xdr:rowOff>
    </xdr:to>
    <xdr:pic>
      <xdr:nvPicPr>
        <xdr:cNvPr id="1094719" name="1 Imagen">
          <a:extLst>
            <a:ext uri="{FF2B5EF4-FFF2-40B4-BE49-F238E27FC236}">
              <a16:creationId xmlns:a16="http://schemas.microsoft.com/office/drawing/2014/main" id="{08184C22-D63D-4CB1-BC6F-920F25A304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3920" y="15240"/>
          <a:ext cx="1630680" cy="541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22</xdr:col>
      <xdr:colOff>457200</xdr:colOff>
      <xdr:row>1</xdr:row>
      <xdr:rowOff>106680</xdr:rowOff>
    </xdr:from>
    <xdr:to>
      <xdr:col>24</xdr:col>
      <xdr:colOff>754380</xdr:colOff>
      <xdr:row>4</xdr:row>
      <xdr:rowOff>68580</xdr:rowOff>
    </xdr:to>
    <xdr:pic>
      <xdr:nvPicPr>
        <xdr:cNvPr id="834037" name="Imagen 4" descr="Y:\00_IMAGENES y LOGOS\LOGOS\Logo Habitabilidad 2014\Logo HB_color.png">
          <a:extLst>
            <a:ext uri="{FF2B5EF4-FFF2-40B4-BE49-F238E27FC236}">
              <a16:creationId xmlns:a16="http://schemas.microsoft.com/office/drawing/2014/main" id="{58CC59C5-52F7-4E4A-BED7-65838BD89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79780" y="281940"/>
          <a:ext cx="2110740" cy="861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194310</xdr:colOff>
      <xdr:row>122</xdr:row>
      <xdr:rowOff>198120</xdr:rowOff>
    </xdr:from>
    <xdr:to>
      <xdr:col>23</xdr:col>
      <xdr:colOff>339090</xdr:colOff>
      <xdr:row>131</xdr:row>
      <xdr:rowOff>186690</xdr:rowOff>
    </xdr:to>
    <xdr:graphicFrame macro="">
      <xdr:nvGraphicFramePr>
        <xdr:cNvPr id="834038" name="Gráfico 3">
          <a:extLst>
            <a:ext uri="{FF2B5EF4-FFF2-40B4-BE49-F238E27FC236}">
              <a16:creationId xmlns:a16="http://schemas.microsoft.com/office/drawing/2014/main" id="{909CE479-F9F1-4210-9DC4-8E98DA7BFE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184785</xdr:colOff>
      <xdr:row>132</xdr:row>
      <xdr:rowOff>114300</xdr:rowOff>
    </xdr:from>
    <xdr:to>
      <xdr:col>23</xdr:col>
      <xdr:colOff>329565</xdr:colOff>
      <xdr:row>139</xdr:row>
      <xdr:rowOff>179070</xdr:rowOff>
    </xdr:to>
    <xdr:graphicFrame macro="">
      <xdr:nvGraphicFramePr>
        <xdr:cNvPr id="834039" name="Gráfico 8">
          <a:extLst>
            <a:ext uri="{FF2B5EF4-FFF2-40B4-BE49-F238E27FC236}">
              <a16:creationId xmlns:a16="http://schemas.microsoft.com/office/drawing/2014/main" id="{835C3103-F70E-4FF7-894B-05BC7FBC1A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232410</xdr:colOff>
      <xdr:row>140</xdr:row>
      <xdr:rowOff>350520</xdr:rowOff>
    </xdr:from>
    <xdr:to>
      <xdr:col>23</xdr:col>
      <xdr:colOff>377190</xdr:colOff>
      <xdr:row>155</xdr:row>
      <xdr:rowOff>20955</xdr:rowOff>
    </xdr:to>
    <xdr:graphicFrame macro="">
      <xdr:nvGraphicFramePr>
        <xdr:cNvPr id="834040" name="Gráfico 9">
          <a:extLst>
            <a:ext uri="{FF2B5EF4-FFF2-40B4-BE49-F238E27FC236}">
              <a16:creationId xmlns:a16="http://schemas.microsoft.com/office/drawing/2014/main" id="{8A2B7ED9-D409-4A6A-825F-E2FC93BF7E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76200</xdr:colOff>
      <xdr:row>0</xdr:row>
      <xdr:rowOff>22860</xdr:rowOff>
    </xdr:from>
    <xdr:to>
      <xdr:col>3</xdr:col>
      <xdr:colOff>373380</xdr:colOff>
      <xdr:row>4</xdr:row>
      <xdr:rowOff>152400</xdr:rowOff>
    </xdr:to>
    <xdr:pic>
      <xdr:nvPicPr>
        <xdr:cNvPr id="834041" name="Imagen 4">
          <a:extLst>
            <a:ext uri="{FF2B5EF4-FFF2-40B4-BE49-F238E27FC236}">
              <a16:creationId xmlns:a16="http://schemas.microsoft.com/office/drawing/2014/main" id="{83584629-3E53-45FA-8F67-181AEAA2A01E}"/>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51460" y="22860"/>
          <a:ext cx="1325880" cy="1203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832149" name="1 Imagen">
          <a:extLst>
            <a:ext uri="{FF2B5EF4-FFF2-40B4-BE49-F238E27FC236}">
              <a16:creationId xmlns:a16="http://schemas.microsoft.com/office/drawing/2014/main" id="{098851E2-21FA-4411-B62A-9794BBE32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832150" name="1 Imagen">
          <a:extLst>
            <a:ext uri="{FF2B5EF4-FFF2-40B4-BE49-F238E27FC236}">
              <a16:creationId xmlns:a16="http://schemas.microsoft.com/office/drawing/2014/main" id="{F93182F7-A38F-4C7F-A645-118BFDAEF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114300</xdr:colOff>
      <xdr:row>0</xdr:row>
      <xdr:rowOff>76200</xdr:rowOff>
    </xdr:from>
    <xdr:to>
      <xdr:col>2</xdr:col>
      <xdr:colOff>38100</xdr:colOff>
      <xdr:row>1</xdr:row>
      <xdr:rowOff>396240</xdr:rowOff>
    </xdr:to>
    <xdr:pic>
      <xdr:nvPicPr>
        <xdr:cNvPr id="832151" name="Imagen 5">
          <a:extLst>
            <a:ext uri="{FF2B5EF4-FFF2-40B4-BE49-F238E27FC236}">
              <a16:creationId xmlns:a16="http://schemas.microsoft.com/office/drawing/2014/main" id="{DBC4FA97-0100-4715-B171-FA3EB202E73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76200"/>
          <a:ext cx="67818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832152" name="Imagen 6">
          <a:extLst>
            <a:ext uri="{FF2B5EF4-FFF2-40B4-BE49-F238E27FC236}">
              <a16:creationId xmlns:a16="http://schemas.microsoft.com/office/drawing/2014/main" id="{F397B872-89AC-4963-9724-DD72C8AF81E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76599" name="1 Imagen">
          <a:extLst>
            <a:ext uri="{FF2B5EF4-FFF2-40B4-BE49-F238E27FC236}">
              <a16:creationId xmlns:a16="http://schemas.microsoft.com/office/drawing/2014/main" id="{18EA5DA0-D20E-483F-96F5-5BDD0E238C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76600" name="1 Imagen">
          <a:extLst>
            <a:ext uri="{FF2B5EF4-FFF2-40B4-BE49-F238E27FC236}">
              <a16:creationId xmlns:a16="http://schemas.microsoft.com/office/drawing/2014/main" id="{DD9BBA29-E6C8-4C7C-8BD3-98FF8CAA72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76601" name="Imagen 5">
          <a:extLst>
            <a:ext uri="{FF2B5EF4-FFF2-40B4-BE49-F238E27FC236}">
              <a16:creationId xmlns:a16="http://schemas.microsoft.com/office/drawing/2014/main" id="{ECC53893-DA7F-48B2-A7C9-999F5D289ED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76602" name="Imagen 6">
          <a:extLst>
            <a:ext uri="{FF2B5EF4-FFF2-40B4-BE49-F238E27FC236}">
              <a16:creationId xmlns:a16="http://schemas.microsoft.com/office/drawing/2014/main" id="{0C7488F8-2009-4563-8AD2-A6EFCCFBEC3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77622" name="1 Imagen">
          <a:extLst>
            <a:ext uri="{FF2B5EF4-FFF2-40B4-BE49-F238E27FC236}">
              <a16:creationId xmlns:a16="http://schemas.microsoft.com/office/drawing/2014/main" id="{2240D13A-854B-4CF1-9341-21577621C1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77623" name="1 Imagen">
          <a:extLst>
            <a:ext uri="{FF2B5EF4-FFF2-40B4-BE49-F238E27FC236}">
              <a16:creationId xmlns:a16="http://schemas.microsoft.com/office/drawing/2014/main" id="{6CBE133D-3296-4CCB-92F8-95C06DA298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77624" name="Imagen 5">
          <a:extLst>
            <a:ext uri="{FF2B5EF4-FFF2-40B4-BE49-F238E27FC236}">
              <a16:creationId xmlns:a16="http://schemas.microsoft.com/office/drawing/2014/main" id="{55603421-D3B5-4729-B263-4A74B2CA846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77625" name="Imagen 6">
          <a:extLst>
            <a:ext uri="{FF2B5EF4-FFF2-40B4-BE49-F238E27FC236}">
              <a16:creationId xmlns:a16="http://schemas.microsoft.com/office/drawing/2014/main" id="{10D9D612-C8EE-459D-8364-9E3D6F5061C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78646" name="1 Imagen">
          <a:extLst>
            <a:ext uri="{FF2B5EF4-FFF2-40B4-BE49-F238E27FC236}">
              <a16:creationId xmlns:a16="http://schemas.microsoft.com/office/drawing/2014/main" id="{8595AEC3-E2BC-4436-94EA-DF205543F2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78647" name="1 Imagen">
          <a:extLst>
            <a:ext uri="{FF2B5EF4-FFF2-40B4-BE49-F238E27FC236}">
              <a16:creationId xmlns:a16="http://schemas.microsoft.com/office/drawing/2014/main" id="{0180EA08-89E2-4729-B54B-C6E5ADE11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78648" name="Imagen 5">
          <a:extLst>
            <a:ext uri="{FF2B5EF4-FFF2-40B4-BE49-F238E27FC236}">
              <a16:creationId xmlns:a16="http://schemas.microsoft.com/office/drawing/2014/main" id="{35C05D86-D8BF-4221-BEA7-BEA95D31EBA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78649" name="Imagen 6">
          <a:extLst>
            <a:ext uri="{FF2B5EF4-FFF2-40B4-BE49-F238E27FC236}">
              <a16:creationId xmlns:a16="http://schemas.microsoft.com/office/drawing/2014/main" id="{8CE1ADF2-CEB3-4125-8170-B3311BA6AD2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79670" name="1 Imagen">
          <a:extLst>
            <a:ext uri="{FF2B5EF4-FFF2-40B4-BE49-F238E27FC236}">
              <a16:creationId xmlns:a16="http://schemas.microsoft.com/office/drawing/2014/main" id="{78417B61-570F-4BC7-8E12-40324D8C6D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79671" name="1 Imagen">
          <a:extLst>
            <a:ext uri="{FF2B5EF4-FFF2-40B4-BE49-F238E27FC236}">
              <a16:creationId xmlns:a16="http://schemas.microsoft.com/office/drawing/2014/main" id="{F83585CC-FCAD-4363-9CE3-311B3C7BD3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79672" name="Imagen 5">
          <a:extLst>
            <a:ext uri="{FF2B5EF4-FFF2-40B4-BE49-F238E27FC236}">
              <a16:creationId xmlns:a16="http://schemas.microsoft.com/office/drawing/2014/main" id="{DA11C1C9-090D-4906-B2A0-79C210DF000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79673" name="Imagen 6">
          <a:extLst>
            <a:ext uri="{FF2B5EF4-FFF2-40B4-BE49-F238E27FC236}">
              <a16:creationId xmlns:a16="http://schemas.microsoft.com/office/drawing/2014/main" id="{17A8FC8F-2A8E-43A6-8B07-825B915ED04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80694" name="1 Imagen">
          <a:extLst>
            <a:ext uri="{FF2B5EF4-FFF2-40B4-BE49-F238E27FC236}">
              <a16:creationId xmlns:a16="http://schemas.microsoft.com/office/drawing/2014/main" id="{9FBF59D1-4282-4ECA-AE95-04667B52C8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80695" name="1 Imagen">
          <a:extLst>
            <a:ext uri="{FF2B5EF4-FFF2-40B4-BE49-F238E27FC236}">
              <a16:creationId xmlns:a16="http://schemas.microsoft.com/office/drawing/2014/main" id="{9C33A537-05D9-4AC6-8AE0-75C3D465FB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80696" name="Imagen 5">
          <a:extLst>
            <a:ext uri="{FF2B5EF4-FFF2-40B4-BE49-F238E27FC236}">
              <a16:creationId xmlns:a16="http://schemas.microsoft.com/office/drawing/2014/main" id="{30F3EF43-3A55-4088-8D4F-034ED24A2DC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80697" name="Imagen 6">
          <a:extLst>
            <a:ext uri="{FF2B5EF4-FFF2-40B4-BE49-F238E27FC236}">
              <a16:creationId xmlns:a16="http://schemas.microsoft.com/office/drawing/2014/main" id="{86931473-54BF-429D-A346-07473D0AFBE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129540</xdr:colOff>
      <xdr:row>0</xdr:row>
      <xdr:rowOff>198120</xdr:rowOff>
    </xdr:from>
    <xdr:to>
      <xdr:col>6</xdr:col>
      <xdr:colOff>213360</xdr:colOff>
      <xdr:row>1</xdr:row>
      <xdr:rowOff>350520</xdr:rowOff>
    </xdr:to>
    <xdr:pic>
      <xdr:nvPicPr>
        <xdr:cNvPr id="1181718" name="1 Imagen">
          <a:extLst>
            <a:ext uri="{FF2B5EF4-FFF2-40B4-BE49-F238E27FC236}">
              <a16:creationId xmlns:a16="http://schemas.microsoft.com/office/drawing/2014/main" id="{A8F683CA-5039-4A06-8E41-58C32F0A64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98120"/>
          <a:ext cx="12268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36</xdr:row>
      <xdr:rowOff>236220</xdr:rowOff>
    </xdr:from>
    <xdr:to>
      <xdr:col>6</xdr:col>
      <xdr:colOff>251460</xdr:colOff>
      <xdr:row>36</xdr:row>
      <xdr:rowOff>655320</xdr:rowOff>
    </xdr:to>
    <xdr:pic>
      <xdr:nvPicPr>
        <xdr:cNvPr id="1181719" name="1 Imagen">
          <a:extLst>
            <a:ext uri="{FF2B5EF4-FFF2-40B4-BE49-F238E27FC236}">
              <a16:creationId xmlns:a16="http://schemas.microsoft.com/office/drawing/2014/main" id="{EE9C2360-828A-44A5-91EE-C93E970551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8851880"/>
          <a:ext cx="12649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60960</xdr:colOff>
      <xdr:row>0</xdr:row>
      <xdr:rowOff>76200</xdr:rowOff>
    </xdr:from>
    <xdr:to>
      <xdr:col>1</xdr:col>
      <xdr:colOff>243840</xdr:colOff>
      <xdr:row>1</xdr:row>
      <xdr:rowOff>396240</xdr:rowOff>
    </xdr:to>
    <xdr:pic>
      <xdr:nvPicPr>
        <xdr:cNvPr id="1181720" name="Imagen 5">
          <a:extLst>
            <a:ext uri="{FF2B5EF4-FFF2-40B4-BE49-F238E27FC236}">
              <a16:creationId xmlns:a16="http://schemas.microsoft.com/office/drawing/2014/main" id="{8B1C488D-BDC4-4B36-9997-92227302B22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76200"/>
          <a:ext cx="6858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45720</xdr:colOff>
      <xdr:row>36</xdr:row>
      <xdr:rowOff>83820</xdr:rowOff>
    </xdr:from>
    <xdr:to>
      <xdr:col>2</xdr:col>
      <xdr:colOff>91440</xdr:colOff>
      <xdr:row>36</xdr:row>
      <xdr:rowOff>800100</xdr:rowOff>
    </xdr:to>
    <xdr:pic>
      <xdr:nvPicPr>
        <xdr:cNvPr id="1181721" name="Imagen 6">
          <a:extLst>
            <a:ext uri="{FF2B5EF4-FFF2-40B4-BE49-F238E27FC236}">
              <a16:creationId xmlns:a16="http://schemas.microsoft.com/office/drawing/2014/main" id="{D04971E2-6475-4ECD-BC94-7D728747284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 y="18699480"/>
          <a:ext cx="800100" cy="71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ta\habitabilidad\Habitabilidad%202013\Instrumentos%202013\Instrumentos%20T&#233;cnicos%202013\IEF\Instrumentos%20T&#233;cnicos%202013\IEF\PROPUESTA%20IEF%202013%2024-07-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2 (inicial)"/>
      <sheetName val="P1 F(1)"/>
      <sheetName val="P1 F(2)"/>
      <sheetName val="P1 F(3)"/>
      <sheetName val="P1 F(4)"/>
      <sheetName val="P1 F(5)"/>
      <sheetName val="P1 F(6)"/>
      <sheetName val="P1 F(7)"/>
      <sheetName val="P1 F(8)"/>
      <sheetName val="P1 F(9)"/>
      <sheetName val="P1 F(10)"/>
      <sheetName val="P1 F(11)"/>
      <sheetName val="P1 F(12)"/>
      <sheetName val="P1 F(13)"/>
      <sheetName val="P1 F(14)"/>
      <sheetName val="P1 F(15)"/>
      <sheetName val="P1 F(16)"/>
      <sheetName val="P1 F(17)"/>
      <sheetName val="P1 F(18)"/>
      <sheetName val="P1 F(19)"/>
      <sheetName val="P1 F(20)"/>
      <sheetName val="P1 F(21)"/>
      <sheetName val="P1 F(22)"/>
      <sheetName val="P1 F(23)"/>
      <sheetName val="P1 F(24)"/>
      <sheetName val="P1 F(25)"/>
      <sheetName val="P1 F(26)"/>
      <sheetName val="P1 F(27)"/>
      <sheetName val="P1 F(28)"/>
      <sheetName val="P1 F(29)"/>
      <sheetName val="P1 F(30)"/>
      <sheetName val="P1 F(31)"/>
      <sheetName val="P1 F(32)"/>
      <sheetName val="P1 F(33)"/>
      <sheetName val="P1 F(34)"/>
      <sheetName val="P1 F(35)"/>
      <sheetName val="P1 F(36)"/>
      <sheetName val="P1 F(37)"/>
      <sheetName val="P1 F(38)"/>
      <sheetName val="P1 F(39)"/>
      <sheetName val="P1 F(40)"/>
      <sheetName val="P1 F(41)"/>
      <sheetName val="P1 F(42)"/>
      <sheetName val="P1 F(43)"/>
      <sheetName val="P1 F(44)"/>
      <sheetName val="P1 F(45)"/>
      <sheetName val="P1 F(46)"/>
      <sheetName val="P1 F(47)"/>
      <sheetName val="P1 F(48)"/>
      <sheetName val="P1 F(49)"/>
      <sheetName val="P1 F(50)"/>
      <sheetName val="Síntesis Materiales"/>
      <sheetName val="Mano de Obra"/>
      <sheetName val="Listado Materiales"/>
      <sheetName val="Síntesis Solucion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ow r="7">
          <cell r="A7" t="str">
            <v>AI000</v>
          </cell>
          <cell r="C7" t="str">
            <v>AISLACION TERMICA E HIDRICA</v>
          </cell>
        </row>
        <row r="8">
          <cell r="A8" t="str">
            <v>AI001</v>
          </cell>
          <cell r="C8" t="str">
            <v>Aislación Ter Piso</v>
          </cell>
          <cell r="D8" t="str">
            <v>Polies. Expandido</v>
          </cell>
          <cell r="E8" t="str">
            <v>Plancha ST</v>
          </cell>
          <cell r="F8" t="str">
            <v>Aislapol</v>
          </cell>
          <cell r="H8">
            <v>100</v>
          </cell>
          <cell r="I8" t="str">
            <v>cm</v>
          </cell>
          <cell r="J8">
            <v>50</v>
          </cell>
          <cell r="K8" t="str">
            <v>cm</v>
          </cell>
          <cell r="L8">
            <v>60</v>
          </cell>
          <cell r="M8" t="str">
            <v>mm</v>
          </cell>
          <cell r="O8" t="str">
            <v>C/U</v>
          </cell>
        </row>
        <row r="9">
          <cell r="A9" t="str">
            <v>AI002</v>
          </cell>
          <cell r="C9" t="str">
            <v>Aislación Ter Muros</v>
          </cell>
          <cell r="D9" t="str">
            <v>Polies. Expandido</v>
          </cell>
          <cell r="E9" t="str">
            <v>Plancha ST</v>
          </cell>
          <cell r="F9" t="str">
            <v>Aislapol</v>
          </cell>
          <cell r="H9">
            <v>100</v>
          </cell>
          <cell r="I9" t="str">
            <v>cm</v>
          </cell>
          <cell r="J9">
            <v>50</v>
          </cell>
          <cell r="K9" t="str">
            <v>cm</v>
          </cell>
          <cell r="L9">
            <v>40</v>
          </cell>
          <cell r="M9" t="str">
            <v>mm</v>
          </cell>
          <cell r="O9" t="str">
            <v>C/U</v>
          </cell>
        </row>
        <row r="10">
          <cell r="A10" t="str">
            <v>AI003</v>
          </cell>
          <cell r="C10" t="str">
            <v>Aislación Ter Cielo</v>
          </cell>
          <cell r="D10" t="str">
            <v>Polies. Expandido</v>
          </cell>
          <cell r="E10" t="str">
            <v>Plancha ST</v>
          </cell>
          <cell r="F10" t="str">
            <v>Aislapol</v>
          </cell>
          <cell r="H10">
            <v>100</v>
          </cell>
          <cell r="I10" t="str">
            <v>cm</v>
          </cell>
          <cell r="J10">
            <v>50</v>
          </cell>
          <cell r="K10" t="str">
            <v>cm</v>
          </cell>
          <cell r="L10">
            <v>120</v>
          </cell>
          <cell r="M10" t="str">
            <v>mm</v>
          </cell>
          <cell r="O10" t="str">
            <v>C/U</v>
          </cell>
        </row>
        <row r="11">
          <cell r="A11" t="str">
            <v>AI004</v>
          </cell>
          <cell r="C11" t="str">
            <v>Aislación hid</v>
          </cell>
          <cell r="D11" t="str">
            <v>Papel Fieltro</v>
          </cell>
          <cell r="E11" t="str">
            <v>Rollo</v>
          </cell>
          <cell r="F11" t="str">
            <v>Dynal</v>
          </cell>
          <cell r="H11">
            <v>40</v>
          </cell>
          <cell r="I11" t="str">
            <v>m</v>
          </cell>
          <cell r="J11">
            <v>1</v>
          </cell>
          <cell r="K11" t="str">
            <v>m</v>
          </cell>
          <cell r="O11" t="str">
            <v>C/U</v>
          </cell>
        </row>
        <row r="12">
          <cell r="A12" t="str">
            <v>AI005</v>
          </cell>
          <cell r="C12" t="str">
            <v>Aislación hid</v>
          </cell>
          <cell r="D12" t="str">
            <v>Papel Fieltro</v>
          </cell>
          <cell r="E12" t="str">
            <v>Rollo</v>
          </cell>
          <cell r="F12" t="str">
            <v>Dynal</v>
          </cell>
          <cell r="H12">
            <v>16</v>
          </cell>
          <cell r="I12" t="str">
            <v>m</v>
          </cell>
          <cell r="J12">
            <v>1</v>
          </cell>
          <cell r="K12" t="str">
            <v>m</v>
          </cell>
          <cell r="O12" t="str">
            <v>C/U</v>
          </cell>
        </row>
        <row r="13">
          <cell r="A13" t="str">
            <v>AI006</v>
          </cell>
          <cell r="C13" t="str">
            <v>Soporte Aislación</v>
          </cell>
          <cell r="D13" t="str">
            <v>Alambre</v>
          </cell>
          <cell r="E13" t="str">
            <v>Recocido Nº18</v>
          </cell>
          <cell r="F13" t="str">
            <v>Inchalam</v>
          </cell>
          <cell r="H13">
            <v>18</v>
          </cell>
          <cell r="I13" t="str">
            <v>Kg</v>
          </cell>
          <cell r="O13" t="str">
            <v>C/U</v>
          </cell>
        </row>
        <row r="14">
          <cell r="A14" t="str">
            <v>AI007</v>
          </cell>
          <cell r="C14" t="str">
            <v>Espuma Poliuretano</v>
          </cell>
          <cell r="D14" t="str">
            <v>500 ml</v>
          </cell>
          <cell r="O14" t="str">
            <v>C/U</v>
          </cell>
        </row>
        <row r="15">
          <cell r="A15" t="str">
            <v>AI008</v>
          </cell>
        </row>
        <row r="16">
          <cell r="A16" t="str">
            <v>AI009</v>
          </cell>
        </row>
        <row r="17">
          <cell r="A17" t="str">
            <v>AI010</v>
          </cell>
        </row>
        <row r="19">
          <cell r="A19" t="str">
            <v>CA000</v>
          </cell>
          <cell r="C19" t="str">
            <v>Camas y Equipamiento</v>
          </cell>
        </row>
        <row r="20">
          <cell r="A20" t="str">
            <v>CA001</v>
          </cell>
          <cell r="C20" t="str">
            <v>Cama de 1 Plaza</v>
          </cell>
        </row>
        <row r="21">
          <cell r="A21" t="str">
            <v>CA002</v>
          </cell>
          <cell r="C21" t="str">
            <v>Litera</v>
          </cell>
          <cell r="D21" t="str">
            <v>Madera</v>
          </cell>
          <cell r="E21" t="str">
            <v>1 plaza</v>
          </cell>
          <cell r="H21">
            <v>190</v>
          </cell>
          <cell r="I21" t="str">
            <v>cm</v>
          </cell>
          <cell r="J21">
            <v>90</v>
          </cell>
          <cell r="K21" t="str">
            <v>cm</v>
          </cell>
          <cell r="L21">
            <v>160</v>
          </cell>
          <cell r="M21" t="str">
            <v>cm</v>
          </cell>
          <cell r="O21" t="str">
            <v>C/U</v>
          </cell>
        </row>
        <row r="22">
          <cell r="A22" t="str">
            <v>CA003</v>
          </cell>
          <cell r="C22" t="str">
            <v>Marqueza</v>
          </cell>
          <cell r="D22" t="str">
            <v>Madera</v>
          </cell>
          <cell r="E22" t="str">
            <v>1 plaza</v>
          </cell>
          <cell r="H22">
            <v>190</v>
          </cell>
          <cell r="I22" t="str">
            <v>cm</v>
          </cell>
          <cell r="J22">
            <v>90</v>
          </cell>
          <cell r="K22" t="str">
            <v>cm</v>
          </cell>
          <cell r="O22" t="str">
            <v>C/U</v>
          </cell>
        </row>
        <row r="23">
          <cell r="A23" t="str">
            <v>CA004</v>
          </cell>
          <cell r="C23" t="str">
            <v>Colchón</v>
          </cell>
          <cell r="D23" t="str">
            <v>1 plaza</v>
          </cell>
          <cell r="E23" t="str">
            <v>densidad 21kg/m3</v>
          </cell>
          <cell r="F23" t="str">
            <v>Resortes</v>
          </cell>
          <cell r="H23">
            <v>190</v>
          </cell>
          <cell r="I23" t="str">
            <v>cm</v>
          </cell>
          <cell r="J23">
            <v>90</v>
          </cell>
          <cell r="K23" t="str">
            <v>cm</v>
          </cell>
          <cell r="L23">
            <v>18</v>
          </cell>
          <cell r="M23" t="str">
            <v>cm</v>
          </cell>
          <cell r="O23" t="str">
            <v>C/U</v>
          </cell>
        </row>
        <row r="24">
          <cell r="A24" t="str">
            <v>CA005</v>
          </cell>
          <cell r="C24" t="str">
            <v>Sábanas</v>
          </cell>
          <cell r="D24" t="str">
            <v>144 hilos</v>
          </cell>
          <cell r="E24" t="str">
            <v>Con Funda y Elasticada en los extremos</v>
          </cell>
          <cell r="F24" t="str">
            <v>Colores unisex</v>
          </cell>
          <cell r="H24" t="str">
            <v>1 Plaza</v>
          </cell>
          <cell r="O24" t="str">
            <v>C/U</v>
          </cell>
        </row>
        <row r="25">
          <cell r="A25" t="str">
            <v>CA006</v>
          </cell>
          <cell r="C25" t="str">
            <v>Frazadas</v>
          </cell>
          <cell r="D25" t="str">
            <v>70% lana</v>
          </cell>
          <cell r="E25" t="str">
            <v>Ribeteada 4 Costados</v>
          </cell>
          <cell r="H25" t="str">
            <v>1 Plaza</v>
          </cell>
          <cell r="O25" t="str">
            <v>C/U</v>
          </cell>
        </row>
        <row r="26">
          <cell r="A26" t="str">
            <v>CA007</v>
          </cell>
          <cell r="C26" t="str">
            <v>Cobertores</v>
          </cell>
          <cell r="D26" t="str">
            <v>50% Lana 50% Acrilico</v>
          </cell>
          <cell r="E26" t="str">
            <v>Rústico</v>
          </cell>
          <cell r="F26" t="str">
            <v>Colores unisex</v>
          </cell>
          <cell r="H26" t="str">
            <v>1 Plaza</v>
          </cell>
          <cell r="O26" t="str">
            <v>C/U</v>
          </cell>
        </row>
        <row r="27">
          <cell r="A27" t="str">
            <v>CA008</v>
          </cell>
          <cell r="C27" t="str">
            <v>Almohada</v>
          </cell>
          <cell r="D27" t="str">
            <v>Espuma</v>
          </cell>
          <cell r="E27" t="str">
            <v>antialergico y antibacteriano, forro lavable</v>
          </cell>
          <cell r="H27">
            <v>70</v>
          </cell>
          <cell r="I27" t="str">
            <v>cm</v>
          </cell>
          <cell r="J27">
            <v>50</v>
          </cell>
          <cell r="K27" t="str">
            <v>cm</v>
          </cell>
          <cell r="O27" t="str">
            <v>C/U</v>
          </cell>
        </row>
        <row r="28">
          <cell r="A28" t="str">
            <v>CA009</v>
          </cell>
          <cell r="C28" t="str">
            <v>Cama de 1 1/2 Plaza</v>
          </cell>
        </row>
        <row r="29">
          <cell r="A29" t="str">
            <v>CA010</v>
          </cell>
          <cell r="C29" t="str">
            <v>Litera</v>
          </cell>
          <cell r="D29" t="str">
            <v>Madera</v>
          </cell>
          <cell r="E29" t="str">
            <v>1,5 plaza</v>
          </cell>
          <cell r="H29">
            <v>190</v>
          </cell>
          <cell r="I29" t="str">
            <v>cm</v>
          </cell>
          <cell r="J29">
            <v>110</v>
          </cell>
          <cell r="K29" t="str">
            <v>cm</v>
          </cell>
          <cell r="L29">
            <v>160</v>
          </cell>
          <cell r="M29" t="str">
            <v>cm</v>
          </cell>
          <cell r="O29" t="str">
            <v>C/U</v>
          </cell>
        </row>
        <row r="30">
          <cell r="A30" t="str">
            <v>CA011</v>
          </cell>
          <cell r="C30" t="str">
            <v>Marqueza</v>
          </cell>
          <cell r="D30" t="str">
            <v>Madera</v>
          </cell>
          <cell r="E30" t="str">
            <v>1,5 plaza</v>
          </cell>
          <cell r="H30">
            <v>190</v>
          </cell>
          <cell r="I30" t="str">
            <v>cm</v>
          </cell>
          <cell r="J30">
            <v>110</v>
          </cell>
          <cell r="K30" t="str">
            <v>cm</v>
          </cell>
          <cell r="O30" t="str">
            <v>C/U</v>
          </cell>
        </row>
        <row r="31">
          <cell r="A31" t="str">
            <v>CA012</v>
          </cell>
          <cell r="C31" t="str">
            <v>Colchón</v>
          </cell>
          <cell r="D31" t="str">
            <v>1,5 plaza</v>
          </cell>
          <cell r="E31" t="str">
            <v>densidad 21kg/m3</v>
          </cell>
          <cell r="F31" t="str">
            <v>Resortes</v>
          </cell>
          <cell r="H31">
            <v>190</v>
          </cell>
          <cell r="I31" t="str">
            <v>cm</v>
          </cell>
          <cell r="J31">
            <v>110</v>
          </cell>
          <cell r="K31" t="str">
            <v>cm</v>
          </cell>
          <cell r="L31">
            <v>18</v>
          </cell>
          <cell r="M31" t="str">
            <v>cm</v>
          </cell>
          <cell r="O31" t="str">
            <v>C/U</v>
          </cell>
        </row>
        <row r="32">
          <cell r="A32" t="str">
            <v>CA013</v>
          </cell>
          <cell r="C32" t="str">
            <v>Sábanas</v>
          </cell>
          <cell r="D32" t="str">
            <v>144 hilos</v>
          </cell>
          <cell r="E32" t="str">
            <v>Con Funda y Elasticada en los extremos</v>
          </cell>
          <cell r="F32" t="str">
            <v>Colores unisex</v>
          </cell>
          <cell r="H32" t="str">
            <v>1,5  plaza</v>
          </cell>
          <cell r="O32" t="str">
            <v>C/U</v>
          </cell>
        </row>
        <row r="33">
          <cell r="A33" t="str">
            <v>CA014</v>
          </cell>
          <cell r="C33" t="str">
            <v>Frazadas</v>
          </cell>
          <cell r="D33" t="str">
            <v>70% lana</v>
          </cell>
          <cell r="E33" t="str">
            <v>Ribeteada 4 Costados</v>
          </cell>
          <cell r="H33" t="str">
            <v>1,5  plaza</v>
          </cell>
          <cell r="O33" t="str">
            <v>C/U</v>
          </cell>
        </row>
        <row r="34">
          <cell r="A34" t="str">
            <v>CA015</v>
          </cell>
          <cell r="C34" t="str">
            <v>Cobertores</v>
          </cell>
          <cell r="D34" t="str">
            <v>50% Lana 50% Acrilico</v>
          </cell>
          <cell r="E34" t="str">
            <v>Rústico</v>
          </cell>
          <cell r="F34" t="str">
            <v>Colores unisex</v>
          </cell>
          <cell r="H34" t="str">
            <v>1,5  plaza</v>
          </cell>
          <cell r="O34" t="str">
            <v>C/U</v>
          </cell>
        </row>
        <row r="35">
          <cell r="A35" t="str">
            <v>CA016</v>
          </cell>
          <cell r="C35" t="str">
            <v>Almohada</v>
          </cell>
          <cell r="D35" t="str">
            <v>Espuma</v>
          </cell>
          <cell r="E35" t="str">
            <v>antialergico y antibacteriano, forro lavable</v>
          </cell>
          <cell r="H35">
            <v>70</v>
          </cell>
          <cell r="I35" t="str">
            <v>cm</v>
          </cell>
          <cell r="J35">
            <v>50</v>
          </cell>
          <cell r="K35" t="str">
            <v>cm</v>
          </cell>
          <cell r="O35" t="str">
            <v>C/U</v>
          </cell>
        </row>
        <row r="36">
          <cell r="A36" t="str">
            <v>CA017</v>
          </cell>
          <cell r="C36" t="str">
            <v>Cama de 2 Plaza</v>
          </cell>
        </row>
        <row r="37">
          <cell r="A37" t="str">
            <v>CA018</v>
          </cell>
          <cell r="C37" t="str">
            <v>Marqueza</v>
          </cell>
          <cell r="D37" t="str">
            <v>Madera</v>
          </cell>
          <cell r="E37" t="str">
            <v>2 plazas</v>
          </cell>
          <cell r="H37">
            <v>190</v>
          </cell>
          <cell r="I37" t="str">
            <v>cm</v>
          </cell>
          <cell r="J37">
            <v>150</v>
          </cell>
          <cell r="K37" t="str">
            <v>cm</v>
          </cell>
          <cell r="O37" t="str">
            <v>C/U</v>
          </cell>
        </row>
        <row r="38">
          <cell r="A38" t="str">
            <v>CA019</v>
          </cell>
          <cell r="C38" t="str">
            <v>Colchón</v>
          </cell>
          <cell r="D38" t="str">
            <v>2 plaza</v>
          </cell>
          <cell r="E38" t="str">
            <v>densidad 21kg/m3</v>
          </cell>
          <cell r="F38" t="str">
            <v>Resortes</v>
          </cell>
          <cell r="H38">
            <v>190</v>
          </cell>
          <cell r="I38" t="str">
            <v>cm</v>
          </cell>
          <cell r="J38">
            <v>150</v>
          </cell>
          <cell r="K38" t="str">
            <v>cm</v>
          </cell>
          <cell r="L38">
            <v>18</v>
          </cell>
          <cell r="M38" t="str">
            <v>cm</v>
          </cell>
          <cell r="O38" t="str">
            <v>C/U</v>
          </cell>
        </row>
        <row r="39">
          <cell r="A39" t="str">
            <v>CA020</v>
          </cell>
          <cell r="C39" t="str">
            <v>Sábanas</v>
          </cell>
          <cell r="D39" t="str">
            <v>144 hilos</v>
          </cell>
          <cell r="E39" t="str">
            <v>Con Funda y Elasticada en los extremos</v>
          </cell>
          <cell r="F39" t="str">
            <v>Colores unisex</v>
          </cell>
          <cell r="H39" t="str">
            <v>2 plaza</v>
          </cell>
          <cell r="O39" t="str">
            <v>C/U</v>
          </cell>
        </row>
        <row r="40">
          <cell r="A40" t="str">
            <v>CA021</v>
          </cell>
          <cell r="C40" t="str">
            <v>Frazadas</v>
          </cell>
          <cell r="D40" t="str">
            <v>70% lana</v>
          </cell>
          <cell r="E40" t="str">
            <v>Ribeteada 4 Costados</v>
          </cell>
          <cell r="H40" t="str">
            <v>2 plaza</v>
          </cell>
          <cell r="O40" t="str">
            <v>C/U</v>
          </cell>
        </row>
        <row r="41">
          <cell r="A41" t="str">
            <v>CA022</v>
          </cell>
          <cell r="C41" t="str">
            <v>Cobertores</v>
          </cell>
          <cell r="D41" t="str">
            <v>50% Lana 50% Acrilico</v>
          </cell>
          <cell r="E41" t="str">
            <v>Rústico</v>
          </cell>
          <cell r="F41" t="str">
            <v>Colores unisex</v>
          </cell>
          <cell r="H41" t="str">
            <v>2 plaza</v>
          </cell>
          <cell r="O41" t="str">
            <v>C/U</v>
          </cell>
        </row>
        <row r="42">
          <cell r="A42" t="str">
            <v>CA023</v>
          </cell>
          <cell r="C42" t="str">
            <v>Almohada</v>
          </cell>
          <cell r="D42" t="str">
            <v>Espuma</v>
          </cell>
          <cell r="E42" t="str">
            <v>antialergico y antibacteriano, forro lavable</v>
          </cell>
          <cell r="H42">
            <v>70</v>
          </cell>
          <cell r="I42" t="str">
            <v>cm</v>
          </cell>
          <cell r="J42">
            <v>50</v>
          </cell>
          <cell r="K42" t="str">
            <v>cm</v>
          </cell>
          <cell r="O42" t="str">
            <v>C/U</v>
          </cell>
        </row>
        <row r="43">
          <cell r="A43" t="str">
            <v>CA024</v>
          </cell>
          <cell r="C43" t="str">
            <v>Otros</v>
          </cell>
        </row>
        <row r="44">
          <cell r="A44" t="str">
            <v>CA025</v>
          </cell>
          <cell r="C44" t="str">
            <v>Litera con cama nido</v>
          </cell>
          <cell r="D44" t="str">
            <v>tubo de fierro</v>
          </cell>
          <cell r="E44" t="str">
            <v>pintura electroestática</v>
          </cell>
          <cell r="H44" t="str">
            <v>1 plaza</v>
          </cell>
        </row>
        <row r="45">
          <cell r="A45" t="str">
            <v>CA026</v>
          </cell>
        </row>
        <row r="46">
          <cell r="A46" t="str">
            <v>CA027</v>
          </cell>
        </row>
        <row r="47">
          <cell r="A47" t="str">
            <v>CA028</v>
          </cell>
        </row>
        <row r="48">
          <cell r="A48" t="str">
            <v>CA029</v>
          </cell>
        </row>
        <row r="50">
          <cell r="A50" t="str">
            <v>CE000</v>
          </cell>
          <cell r="C50" t="str">
            <v>Cemento y Otros</v>
          </cell>
        </row>
        <row r="51">
          <cell r="A51" t="str">
            <v>CE001</v>
          </cell>
          <cell r="C51" t="str">
            <v>Cemento Especial</v>
          </cell>
          <cell r="D51" t="str">
            <v>Cemento</v>
          </cell>
          <cell r="E51" t="str">
            <v>Especial-Normal</v>
          </cell>
          <cell r="H51">
            <v>42.5</v>
          </cell>
          <cell r="I51" t="str">
            <v>Kgr</v>
          </cell>
          <cell r="O51" t="str">
            <v>Saco</v>
          </cell>
        </row>
        <row r="52">
          <cell r="A52" t="str">
            <v>CE002</v>
          </cell>
          <cell r="C52" t="str">
            <v>Polietileno Transparentes</v>
          </cell>
          <cell r="D52" t="str">
            <v>Plastico</v>
          </cell>
          <cell r="E52" t="str">
            <v>Doble ancho</v>
          </cell>
          <cell r="F52" t="str">
            <v>S/M</v>
          </cell>
          <cell r="H52" t="str">
            <v>x</v>
          </cell>
          <cell r="I52" t="str">
            <v>ml</v>
          </cell>
          <cell r="J52">
            <v>1200</v>
          </cell>
          <cell r="K52" t="str">
            <v>ml</v>
          </cell>
          <cell r="O52" t="str">
            <v>ml</v>
          </cell>
        </row>
        <row r="53">
          <cell r="A53" t="str">
            <v>CE003</v>
          </cell>
          <cell r="C53" t="str">
            <v>Mortero Reparación</v>
          </cell>
          <cell r="D53" t="str">
            <v>cemento y mas</v>
          </cell>
          <cell r="E53" t="str">
            <v>Mortero predosificado</v>
          </cell>
          <cell r="F53" t="str">
            <v>Presec</v>
          </cell>
          <cell r="H53">
            <v>5</v>
          </cell>
          <cell r="I53" t="str">
            <v>Kgr</v>
          </cell>
          <cell r="O53" t="str">
            <v>c/u</v>
          </cell>
        </row>
        <row r="54">
          <cell r="A54" t="str">
            <v>CE004</v>
          </cell>
          <cell r="C54" t="str">
            <v>Ladrillo Fiscal</v>
          </cell>
          <cell r="D54" t="str">
            <v>arcilla y mas</v>
          </cell>
          <cell r="E54" t="str">
            <v>fiscal</v>
          </cell>
          <cell r="F54" t="str">
            <v>Princesa</v>
          </cell>
          <cell r="O54" t="str">
            <v>c/u</v>
          </cell>
        </row>
        <row r="55">
          <cell r="A55" t="str">
            <v>CE005</v>
          </cell>
          <cell r="C55" t="str">
            <v>Ladrillo princesa</v>
          </cell>
          <cell r="D55" t="str">
            <v>arcilla y mas</v>
          </cell>
          <cell r="E55" t="str">
            <v>Titán Hueco</v>
          </cell>
          <cell r="F55" t="str">
            <v>Princesa</v>
          </cell>
          <cell r="H55">
            <v>29</v>
          </cell>
          <cell r="I55" t="str">
            <v>cm</v>
          </cell>
          <cell r="J55">
            <v>14</v>
          </cell>
          <cell r="K55" t="str">
            <v>cm</v>
          </cell>
          <cell r="L55">
            <v>7.1</v>
          </cell>
          <cell r="M55" t="str">
            <v>cm</v>
          </cell>
        </row>
        <row r="56">
          <cell r="A56" t="str">
            <v>CE006</v>
          </cell>
        </row>
        <row r="57">
          <cell r="A57" t="str">
            <v>CE007</v>
          </cell>
        </row>
        <row r="58">
          <cell r="A58" t="str">
            <v>CE008</v>
          </cell>
        </row>
        <row r="59">
          <cell r="A59" t="str">
            <v>CE009</v>
          </cell>
        </row>
        <row r="61">
          <cell r="A61" t="str">
            <v>FI000</v>
          </cell>
          <cell r="C61" t="str">
            <v>Fijaciones</v>
          </cell>
        </row>
        <row r="62">
          <cell r="A62" t="str">
            <v>FI001</v>
          </cell>
          <cell r="C62" t="str">
            <v>clavos</v>
          </cell>
          <cell r="D62" t="str">
            <v xml:space="preserve">acero </v>
          </cell>
          <cell r="E62" t="str">
            <v>terrano</v>
          </cell>
          <cell r="F62" t="str">
            <v>inchalam</v>
          </cell>
          <cell r="H62" t="str">
            <v>1 1/2 x 11</v>
          </cell>
          <cell r="I62" t="str">
            <v>plg</v>
          </cell>
          <cell r="O62" t="str">
            <v>kg</v>
          </cell>
        </row>
        <row r="63">
          <cell r="A63" t="str">
            <v>FI002</v>
          </cell>
          <cell r="C63" t="str">
            <v>clavos</v>
          </cell>
          <cell r="D63" t="str">
            <v xml:space="preserve">acero </v>
          </cell>
          <cell r="E63" t="str">
            <v>terrano 0,5 Kg</v>
          </cell>
          <cell r="F63" t="str">
            <v>inchalam (245 unid)</v>
          </cell>
          <cell r="H63" t="str">
            <v>1 1/2 x 11</v>
          </cell>
          <cell r="I63" t="str">
            <v>plg</v>
          </cell>
          <cell r="O63" t="str">
            <v>pqte</v>
          </cell>
        </row>
        <row r="64">
          <cell r="A64" t="str">
            <v>FI003</v>
          </cell>
          <cell r="C64" t="str">
            <v>tornillo</v>
          </cell>
          <cell r="D64" t="str">
            <v xml:space="preserve">acero </v>
          </cell>
          <cell r="E64" t="str">
            <v>volcanita</v>
          </cell>
          <cell r="F64" t="str">
            <v>inchalam (250 unid)</v>
          </cell>
          <cell r="H64" t="str">
            <v>1 1/4 x 6</v>
          </cell>
          <cell r="I64" t="str">
            <v>plg</v>
          </cell>
          <cell r="O64" t="str">
            <v>caja</v>
          </cell>
        </row>
        <row r="65">
          <cell r="A65" t="str">
            <v>FI004</v>
          </cell>
          <cell r="C65" t="str">
            <v>clavos</v>
          </cell>
          <cell r="D65" t="str">
            <v xml:space="preserve">acero </v>
          </cell>
          <cell r="E65" t="str">
            <v>volcanita 0,5Kg</v>
          </cell>
          <cell r="F65" t="str">
            <v>inchalam (275 unid)</v>
          </cell>
          <cell r="H65" t="str">
            <v>1 5/8 x 13</v>
          </cell>
          <cell r="I65" t="str">
            <v>plg</v>
          </cell>
          <cell r="O65" t="str">
            <v>pqte</v>
          </cell>
        </row>
        <row r="66">
          <cell r="A66" t="str">
            <v>FI005</v>
          </cell>
          <cell r="C66" t="str">
            <v>clavos</v>
          </cell>
          <cell r="D66" t="str">
            <v xml:space="preserve">acero </v>
          </cell>
          <cell r="E66" t="str">
            <v>volcanita</v>
          </cell>
          <cell r="F66" t="str">
            <v>inchalam (550 unid)</v>
          </cell>
          <cell r="H66" t="str">
            <v>1 5/8 x 13</v>
          </cell>
          <cell r="I66" t="str">
            <v>plg</v>
          </cell>
          <cell r="O66" t="str">
            <v>kg</v>
          </cell>
        </row>
        <row r="67">
          <cell r="A67" t="str">
            <v>FI006</v>
          </cell>
          <cell r="C67" t="str">
            <v>clavos</v>
          </cell>
          <cell r="D67" t="str">
            <v xml:space="preserve">acero </v>
          </cell>
          <cell r="E67" t="str">
            <v>volcanita 2,5 Kg</v>
          </cell>
          <cell r="F67" t="str">
            <v>inchalam (1375 unid)</v>
          </cell>
          <cell r="H67" t="str">
            <v>1 5/8 x 13</v>
          </cell>
          <cell r="I67" t="str">
            <v>plg</v>
          </cell>
          <cell r="O67" t="str">
            <v>pqte</v>
          </cell>
        </row>
        <row r="68">
          <cell r="A68" t="str">
            <v>FI007</v>
          </cell>
          <cell r="C68" t="str">
            <v>puntas</v>
          </cell>
          <cell r="D68" t="str">
            <v xml:space="preserve">acero </v>
          </cell>
          <cell r="E68" t="str">
            <v>puntas 0,5 Kg</v>
          </cell>
          <cell r="F68" t="str">
            <v>inchalam</v>
          </cell>
          <cell r="H68">
            <v>1</v>
          </cell>
          <cell r="I68" t="str">
            <v>plg</v>
          </cell>
          <cell r="O68" t="str">
            <v>pqte</v>
          </cell>
        </row>
        <row r="69">
          <cell r="A69" t="str">
            <v>FI008</v>
          </cell>
          <cell r="C69" t="str">
            <v>puntas</v>
          </cell>
          <cell r="D69" t="str">
            <v xml:space="preserve">acero </v>
          </cell>
          <cell r="E69" t="str">
            <v>puntas</v>
          </cell>
          <cell r="F69" t="str">
            <v>inchalam</v>
          </cell>
          <cell r="H69">
            <v>1.5</v>
          </cell>
          <cell r="I69" t="str">
            <v>plg</v>
          </cell>
          <cell r="O69" t="str">
            <v>kg</v>
          </cell>
        </row>
        <row r="70">
          <cell r="A70" t="str">
            <v>FI009</v>
          </cell>
          <cell r="C70" t="str">
            <v>clavos</v>
          </cell>
          <cell r="D70" t="str">
            <v>acero</v>
          </cell>
          <cell r="E70" t="str">
            <v>corriente 0,5 Kg</v>
          </cell>
          <cell r="F70" t="str">
            <v>inchalam (2900 Unid)</v>
          </cell>
          <cell r="H70" t="str">
            <v>1/2 x 18</v>
          </cell>
          <cell r="I70" t="str">
            <v>plg</v>
          </cell>
          <cell r="O70" t="str">
            <v>pqte</v>
          </cell>
        </row>
        <row r="71">
          <cell r="A71" t="str">
            <v>FI010</v>
          </cell>
          <cell r="C71" t="str">
            <v>clavos</v>
          </cell>
          <cell r="D71" t="str">
            <v>acero</v>
          </cell>
          <cell r="E71" t="str">
            <v>corriente 0,5 Kg</v>
          </cell>
          <cell r="F71" t="str">
            <v>inchalam (1050 Unid)</v>
          </cell>
          <cell r="H71" t="str">
            <v>1 x 16</v>
          </cell>
          <cell r="I71" t="str">
            <v>plg</v>
          </cell>
          <cell r="O71" t="str">
            <v>pqte</v>
          </cell>
        </row>
        <row r="72">
          <cell r="A72" t="str">
            <v>FI011</v>
          </cell>
          <cell r="C72" t="str">
            <v>clavos</v>
          </cell>
          <cell r="D72" t="str">
            <v>acero</v>
          </cell>
          <cell r="E72" t="str">
            <v>corriente</v>
          </cell>
          <cell r="F72" t="str">
            <v>inchalam (2102 Unid)</v>
          </cell>
          <cell r="H72" t="str">
            <v>1 x 16</v>
          </cell>
          <cell r="I72" t="str">
            <v>plg</v>
          </cell>
          <cell r="O72" t="str">
            <v>kg</v>
          </cell>
        </row>
        <row r="73">
          <cell r="A73" t="str">
            <v>FI012</v>
          </cell>
          <cell r="C73" t="str">
            <v>clavos</v>
          </cell>
          <cell r="D73" t="str">
            <v>acero</v>
          </cell>
          <cell r="E73" t="str">
            <v>corriente 0,5 Kg</v>
          </cell>
          <cell r="F73" t="str">
            <v>inchalam (602 Unid)</v>
          </cell>
          <cell r="H73">
            <v>1.25</v>
          </cell>
          <cell r="I73" t="str">
            <v>plg</v>
          </cell>
          <cell r="O73" t="str">
            <v>pqte</v>
          </cell>
        </row>
        <row r="74">
          <cell r="A74" t="str">
            <v>FI013</v>
          </cell>
          <cell r="C74" t="str">
            <v>clavos</v>
          </cell>
          <cell r="D74" t="str">
            <v>acero</v>
          </cell>
          <cell r="E74" t="str">
            <v>corriente</v>
          </cell>
          <cell r="F74" t="str">
            <v>inchalam (1205 Unid)</v>
          </cell>
          <cell r="H74">
            <v>1.25</v>
          </cell>
          <cell r="I74" t="str">
            <v>plg</v>
          </cell>
          <cell r="O74" t="str">
            <v>kg</v>
          </cell>
        </row>
        <row r="75">
          <cell r="A75" t="str">
            <v>FI014</v>
          </cell>
          <cell r="C75" t="str">
            <v>clavos</v>
          </cell>
          <cell r="D75" t="str">
            <v>acero</v>
          </cell>
          <cell r="E75" t="str">
            <v>corriente 0,5 Kg</v>
          </cell>
          <cell r="F75" t="str">
            <v>inchalam (380 Unid)</v>
          </cell>
          <cell r="H75">
            <v>1.5</v>
          </cell>
          <cell r="I75" t="str">
            <v>plg</v>
          </cell>
          <cell r="O75" t="str">
            <v>pqte</v>
          </cell>
        </row>
        <row r="76">
          <cell r="A76" t="str">
            <v>FI015</v>
          </cell>
          <cell r="C76" t="str">
            <v>clavos</v>
          </cell>
          <cell r="D76" t="str">
            <v>acero</v>
          </cell>
          <cell r="E76" t="str">
            <v>corriente</v>
          </cell>
          <cell r="F76" t="str">
            <v>inchalam (761 Unid)</v>
          </cell>
          <cell r="H76">
            <v>1.5</v>
          </cell>
          <cell r="I76" t="str">
            <v>plg</v>
          </cell>
          <cell r="O76" t="str">
            <v>kg</v>
          </cell>
        </row>
        <row r="77">
          <cell r="A77" t="str">
            <v>FI016</v>
          </cell>
          <cell r="C77" t="str">
            <v>clavos</v>
          </cell>
          <cell r="D77" t="str">
            <v>acero</v>
          </cell>
          <cell r="E77" t="str">
            <v>corriente 2,5 Kg</v>
          </cell>
          <cell r="F77" t="str">
            <v>inchalam (1903 Unid)</v>
          </cell>
          <cell r="H77">
            <v>1.5</v>
          </cell>
          <cell r="I77" t="str">
            <v>plg</v>
          </cell>
          <cell r="O77" t="str">
            <v>pqte</v>
          </cell>
        </row>
        <row r="78">
          <cell r="A78" t="str">
            <v>FI017</v>
          </cell>
          <cell r="C78" t="str">
            <v>clavos</v>
          </cell>
          <cell r="D78" t="str">
            <v>acero</v>
          </cell>
          <cell r="E78" t="str">
            <v>corriente 0,5 Kg</v>
          </cell>
          <cell r="F78" t="str">
            <v>inchalam (188 Unid)</v>
          </cell>
          <cell r="H78" t="str">
            <v>2 x 12</v>
          </cell>
          <cell r="I78" t="str">
            <v>plg</v>
          </cell>
          <cell r="O78" t="str">
            <v>pqte</v>
          </cell>
        </row>
        <row r="79">
          <cell r="A79" t="str">
            <v>FI018</v>
          </cell>
          <cell r="C79" t="str">
            <v>clavos</v>
          </cell>
          <cell r="D79" t="str">
            <v>acero</v>
          </cell>
          <cell r="E79" t="str">
            <v>corriente</v>
          </cell>
          <cell r="F79" t="str">
            <v>inchalam (377 Unid)</v>
          </cell>
          <cell r="H79" t="str">
            <v>2 x 12</v>
          </cell>
          <cell r="I79" t="str">
            <v>plg</v>
          </cell>
          <cell r="O79" t="str">
            <v>kg</v>
          </cell>
        </row>
        <row r="80">
          <cell r="A80" t="str">
            <v>FI019</v>
          </cell>
          <cell r="C80" t="str">
            <v>clavos</v>
          </cell>
          <cell r="D80" t="str">
            <v>acero</v>
          </cell>
          <cell r="E80" t="str">
            <v>corriente 2,5 Kg</v>
          </cell>
          <cell r="F80" t="str">
            <v>inchalam (923 Unid)</v>
          </cell>
          <cell r="H80" t="str">
            <v>2 x 12</v>
          </cell>
          <cell r="I80" t="str">
            <v>plg</v>
          </cell>
          <cell r="O80" t="str">
            <v>pqte</v>
          </cell>
        </row>
        <row r="81">
          <cell r="A81" t="str">
            <v>FI020</v>
          </cell>
          <cell r="C81" t="str">
            <v>clavos</v>
          </cell>
          <cell r="D81" t="str">
            <v>acero</v>
          </cell>
          <cell r="E81" t="str">
            <v>corriente 0,5 Kg</v>
          </cell>
          <cell r="F81" t="str">
            <v>inchalam (120 unid)</v>
          </cell>
          <cell r="H81" t="str">
            <v>2 1/2 x 11</v>
          </cell>
          <cell r="I81" t="str">
            <v>plg</v>
          </cell>
          <cell r="O81" t="str">
            <v>pqte</v>
          </cell>
        </row>
        <row r="82">
          <cell r="A82" t="str">
            <v>FI021</v>
          </cell>
          <cell r="C82" t="str">
            <v>clavos</v>
          </cell>
          <cell r="D82" t="str">
            <v>acero</v>
          </cell>
          <cell r="E82" t="str">
            <v>corriente</v>
          </cell>
          <cell r="F82" t="str">
            <v>inchalam (239 unid)</v>
          </cell>
          <cell r="H82" t="str">
            <v>2 1/2 x 11</v>
          </cell>
          <cell r="I82" t="str">
            <v>plg</v>
          </cell>
          <cell r="O82" t="str">
            <v>kg</v>
          </cell>
        </row>
        <row r="83">
          <cell r="A83" t="str">
            <v>FI022</v>
          </cell>
          <cell r="C83" t="str">
            <v>clavos</v>
          </cell>
          <cell r="D83" t="str">
            <v>acero</v>
          </cell>
          <cell r="E83" t="str">
            <v>corriente 2,5 Kg</v>
          </cell>
          <cell r="F83" t="str">
            <v>inchalam (556 unid)</v>
          </cell>
          <cell r="H83" t="str">
            <v>2 1/2 x 11</v>
          </cell>
          <cell r="I83" t="str">
            <v>plg</v>
          </cell>
          <cell r="O83" t="str">
            <v>pqte</v>
          </cell>
        </row>
        <row r="84">
          <cell r="A84" t="str">
            <v>FI023</v>
          </cell>
          <cell r="C84" t="str">
            <v>clavos</v>
          </cell>
          <cell r="D84" t="str">
            <v xml:space="preserve">acero </v>
          </cell>
          <cell r="E84" t="str">
            <v>corriente</v>
          </cell>
          <cell r="F84" t="str">
            <v>inchalam (172 unid)</v>
          </cell>
          <cell r="H84">
            <v>3</v>
          </cell>
          <cell r="I84" t="str">
            <v>plg</v>
          </cell>
          <cell r="O84" t="str">
            <v>kg</v>
          </cell>
        </row>
        <row r="85">
          <cell r="A85" t="str">
            <v>FI024</v>
          </cell>
          <cell r="C85" t="str">
            <v>clavos</v>
          </cell>
          <cell r="D85" t="str">
            <v xml:space="preserve">acero </v>
          </cell>
          <cell r="E85" t="str">
            <v>corriente 2,5 Kg</v>
          </cell>
          <cell r="F85" t="str">
            <v>inchalam (430 unid)</v>
          </cell>
          <cell r="H85">
            <v>3</v>
          </cell>
          <cell r="I85" t="str">
            <v>plg</v>
          </cell>
          <cell r="O85" t="str">
            <v>pqte</v>
          </cell>
        </row>
        <row r="86">
          <cell r="A86" t="str">
            <v>FI025</v>
          </cell>
          <cell r="C86" t="str">
            <v>clavos</v>
          </cell>
          <cell r="D86" t="str">
            <v xml:space="preserve">acero </v>
          </cell>
          <cell r="E86" t="str">
            <v>corriente</v>
          </cell>
          <cell r="F86" t="str">
            <v>inchalam (109 Unid)</v>
          </cell>
          <cell r="H86">
            <v>3.5</v>
          </cell>
          <cell r="I86" t="str">
            <v>plg</v>
          </cell>
          <cell r="O86" t="str">
            <v>kg</v>
          </cell>
        </row>
        <row r="87">
          <cell r="A87" t="str">
            <v>FI026</v>
          </cell>
          <cell r="C87" t="str">
            <v>clavos</v>
          </cell>
          <cell r="D87" t="str">
            <v xml:space="preserve">acero </v>
          </cell>
          <cell r="E87" t="str">
            <v>corriente</v>
          </cell>
          <cell r="F87" t="str">
            <v>inchalam (86 unid)</v>
          </cell>
          <cell r="H87">
            <v>4</v>
          </cell>
          <cell r="I87" t="str">
            <v>plg</v>
          </cell>
          <cell r="O87" t="str">
            <v>kg</v>
          </cell>
        </row>
        <row r="88">
          <cell r="A88" t="str">
            <v>FI027</v>
          </cell>
          <cell r="C88" t="str">
            <v>clavos</v>
          </cell>
          <cell r="D88" t="str">
            <v xml:space="preserve">acero </v>
          </cell>
          <cell r="E88" t="str">
            <v>corriente 2,5 Kg</v>
          </cell>
          <cell r="F88" t="str">
            <v>inchalam (215 unid)</v>
          </cell>
          <cell r="H88">
            <v>4</v>
          </cell>
          <cell r="I88" t="str">
            <v>plg</v>
          </cell>
          <cell r="O88" t="str">
            <v>pqte</v>
          </cell>
        </row>
        <row r="89">
          <cell r="A89" t="str">
            <v>FI028</v>
          </cell>
          <cell r="C89" t="str">
            <v>clavos helicoidal zinc acanalado</v>
          </cell>
          <cell r="D89" t="str">
            <v>acero</v>
          </cell>
          <cell r="E89" t="str">
            <v>bolsa 100 unid</v>
          </cell>
          <cell r="F89" t="str">
            <v>inchalam (doble sello)</v>
          </cell>
          <cell r="H89">
            <v>2.5</v>
          </cell>
          <cell r="I89" t="str">
            <v>plg</v>
          </cell>
          <cell r="O89" t="str">
            <v>pqte</v>
          </cell>
        </row>
        <row r="90">
          <cell r="A90" t="str">
            <v>FI029</v>
          </cell>
          <cell r="C90" t="str">
            <v>clavos estriado zinc 5v</v>
          </cell>
          <cell r="D90" t="str">
            <v>acero</v>
          </cell>
          <cell r="E90" t="str">
            <v>bolsa 100 unid</v>
          </cell>
          <cell r="F90" t="str">
            <v>inchalam (doble sello)</v>
          </cell>
          <cell r="H90">
            <v>1.75</v>
          </cell>
          <cell r="I90" t="str">
            <v>plg</v>
          </cell>
          <cell r="O90" t="str">
            <v>pqte</v>
          </cell>
        </row>
        <row r="91">
          <cell r="A91" t="str">
            <v>FI030</v>
          </cell>
          <cell r="C91" t="str">
            <v>clavos estriado zinc 5v</v>
          </cell>
          <cell r="D91" t="str">
            <v>acero</v>
          </cell>
          <cell r="E91" t="str">
            <v>bolsa 50 unid</v>
          </cell>
          <cell r="F91" t="str">
            <v>Kraown (plastisello)</v>
          </cell>
          <cell r="H91">
            <v>1.75</v>
          </cell>
          <cell r="I91" t="str">
            <v>plg</v>
          </cell>
          <cell r="O91" t="str">
            <v>pqte</v>
          </cell>
        </row>
        <row r="92">
          <cell r="A92" t="str">
            <v>FI031</v>
          </cell>
          <cell r="C92" t="str">
            <v>clavos estriado zinc 5v</v>
          </cell>
          <cell r="D92" t="str">
            <v>acero</v>
          </cell>
          <cell r="E92" t="str">
            <v>bolsa 100 unid</v>
          </cell>
          <cell r="F92" t="str">
            <v>Kraown (plastisello)</v>
          </cell>
          <cell r="H92">
            <v>1.75</v>
          </cell>
          <cell r="I92" t="str">
            <v>plg</v>
          </cell>
          <cell r="O92" t="str">
            <v>pqte</v>
          </cell>
        </row>
        <row r="93">
          <cell r="A93" t="str">
            <v>FI032</v>
          </cell>
          <cell r="C93" t="str">
            <v>Clavo pizarreño</v>
          </cell>
        </row>
        <row r="94">
          <cell r="A94" t="str">
            <v>FI033</v>
          </cell>
        </row>
        <row r="95">
          <cell r="A95" t="str">
            <v>FI034</v>
          </cell>
        </row>
        <row r="96">
          <cell r="A96" t="str">
            <v>FI035</v>
          </cell>
        </row>
        <row r="97">
          <cell r="A97" t="str">
            <v>FI036</v>
          </cell>
        </row>
        <row r="98">
          <cell r="A98" t="str">
            <v>FI037</v>
          </cell>
        </row>
        <row r="100">
          <cell r="A100" t="str">
            <v>FU000</v>
          </cell>
          <cell r="C100" t="str">
            <v>Fundaciones</v>
          </cell>
        </row>
        <row r="101">
          <cell r="A101" t="str">
            <v>FU001</v>
          </cell>
          <cell r="C101" t="str">
            <v xml:space="preserve">poyos </v>
          </cell>
          <cell r="D101" t="str">
            <v>hormigón</v>
          </cell>
          <cell r="H101" t="str">
            <v>0.3</v>
          </cell>
          <cell r="I101" t="str">
            <v>mts</v>
          </cell>
          <cell r="J101" t="str">
            <v>0.24</v>
          </cell>
          <cell r="K101" t="str">
            <v>mt</v>
          </cell>
          <cell r="L101">
            <v>0.24</v>
          </cell>
          <cell r="M101" t="str">
            <v>mt</v>
          </cell>
          <cell r="O101" t="str">
            <v>unid</v>
          </cell>
        </row>
        <row r="102">
          <cell r="A102" t="str">
            <v>FU002</v>
          </cell>
          <cell r="C102" t="str">
            <v xml:space="preserve">poyos </v>
          </cell>
          <cell r="D102" t="str">
            <v>hormigón</v>
          </cell>
          <cell r="E102" t="str">
            <v>alta resistencia</v>
          </cell>
          <cell r="H102">
            <v>0.4</v>
          </cell>
          <cell r="I102" t="str">
            <v>mt</v>
          </cell>
          <cell r="J102">
            <v>0.24</v>
          </cell>
          <cell r="K102" t="str">
            <v>mt</v>
          </cell>
          <cell r="L102">
            <v>0.24</v>
          </cell>
          <cell r="M102" t="str">
            <v>mt</v>
          </cell>
          <cell r="O102" t="str">
            <v>unid</v>
          </cell>
        </row>
        <row r="103">
          <cell r="A103" t="str">
            <v>FU003</v>
          </cell>
          <cell r="C103" t="str">
            <v xml:space="preserve">poyos </v>
          </cell>
          <cell r="D103" t="str">
            <v>hormigón</v>
          </cell>
          <cell r="H103" t="str">
            <v>0.5</v>
          </cell>
          <cell r="I103" t="str">
            <v>mts</v>
          </cell>
          <cell r="J103">
            <v>0.25</v>
          </cell>
          <cell r="K103" t="str">
            <v>mt</v>
          </cell>
          <cell r="L103">
            <v>0.25</v>
          </cell>
          <cell r="M103" t="str">
            <v>mt</v>
          </cell>
          <cell r="O103" t="str">
            <v>unid</v>
          </cell>
        </row>
        <row r="104">
          <cell r="A104" t="str">
            <v>FU004</v>
          </cell>
        </row>
        <row r="105">
          <cell r="A105" t="str">
            <v>FU005</v>
          </cell>
        </row>
        <row r="106">
          <cell r="A106" t="str">
            <v>FU006</v>
          </cell>
        </row>
        <row r="107">
          <cell r="A107" t="str">
            <v>FU007</v>
          </cell>
        </row>
        <row r="108">
          <cell r="A108" t="str">
            <v>FU008</v>
          </cell>
        </row>
        <row r="110">
          <cell r="A110" t="str">
            <v>H0000</v>
          </cell>
          <cell r="C110" t="str">
            <v>Hojalatería</v>
          </cell>
        </row>
        <row r="111">
          <cell r="A111" t="str">
            <v>HO001</v>
          </cell>
          <cell r="C111" t="str">
            <v>caballete</v>
          </cell>
          <cell r="D111" t="str">
            <v>hojalata</v>
          </cell>
          <cell r="E111" t="str">
            <v>techumbre</v>
          </cell>
          <cell r="F111" t="str">
            <v>cancino</v>
          </cell>
          <cell r="H111">
            <v>2</v>
          </cell>
          <cell r="I111" t="str">
            <v>m</v>
          </cell>
          <cell r="J111">
            <v>30</v>
          </cell>
          <cell r="K111" t="str">
            <v>cm</v>
          </cell>
          <cell r="L111">
            <v>0.4</v>
          </cell>
          <cell r="M111" t="str">
            <v>mm</v>
          </cell>
          <cell r="O111" t="str">
            <v>unid</v>
          </cell>
        </row>
        <row r="112">
          <cell r="A112" t="str">
            <v>HO002</v>
          </cell>
          <cell r="C112" t="str">
            <v>caballete</v>
          </cell>
          <cell r="D112" t="str">
            <v>hojalata</v>
          </cell>
          <cell r="E112" t="str">
            <v>techumbre</v>
          </cell>
          <cell r="F112" t="str">
            <v>cancino</v>
          </cell>
          <cell r="H112">
            <v>2</v>
          </cell>
          <cell r="I112" t="str">
            <v>m</v>
          </cell>
          <cell r="J112">
            <v>40</v>
          </cell>
          <cell r="K112" t="str">
            <v>cm</v>
          </cell>
          <cell r="L112">
            <v>0.4</v>
          </cell>
          <cell r="M112" t="str">
            <v>mm</v>
          </cell>
          <cell r="O112" t="str">
            <v>unid</v>
          </cell>
        </row>
        <row r="113">
          <cell r="A113" t="str">
            <v>HO003</v>
          </cell>
          <cell r="C113" t="str">
            <v>caballete</v>
          </cell>
          <cell r="D113" t="str">
            <v>hojalata</v>
          </cell>
          <cell r="E113" t="str">
            <v>techumbre</v>
          </cell>
          <cell r="F113" t="str">
            <v>cancino</v>
          </cell>
          <cell r="H113">
            <v>3</v>
          </cell>
          <cell r="I113" t="str">
            <v>m</v>
          </cell>
          <cell r="J113">
            <v>30</v>
          </cell>
          <cell r="K113" t="str">
            <v>cm</v>
          </cell>
          <cell r="L113">
            <v>0.4</v>
          </cell>
          <cell r="M113" t="str">
            <v>mm</v>
          </cell>
          <cell r="O113" t="str">
            <v>unid</v>
          </cell>
        </row>
        <row r="114">
          <cell r="A114" t="str">
            <v>HO004</v>
          </cell>
          <cell r="C114" t="str">
            <v>caballete</v>
          </cell>
          <cell r="D114" t="str">
            <v>hojalata</v>
          </cell>
          <cell r="E114" t="str">
            <v>techumbre</v>
          </cell>
          <cell r="F114" t="str">
            <v>cancino</v>
          </cell>
          <cell r="H114">
            <v>3</v>
          </cell>
          <cell r="I114" t="str">
            <v>m</v>
          </cell>
          <cell r="J114">
            <v>40</v>
          </cell>
          <cell r="K114" t="str">
            <v>cm</v>
          </cell>
          <cell r="L114">
            <v>0.4</v>
          </cell>
          <cell r="M114" t="str">
            <v>mm</v>
          </cell>
          <cell r="O114" t="str">
            <v>unid</v>
          </cell>
        </row>
        <row r="115">
          <cell r="A115" t="str">
            <v>HO005</v>
          </cell>
          <cell r="C115" t="str">
            <v xml:space="preserve">gorro cañon </v>
          </cell>
          <cell r="D115" t="str">
            <v>zincalum</v>
          </cell>
          <cell r="E115" t="str">
            <v>4 1/2"</v>
          </cell>
          <cell r="J115">
            <v>4.5</v>
          </cell>
          <cell r="K115" t="str">
            <v>pulg</v>
          </cell>
          <cell r="L115">
            <v>0.4</v>
          </cell>
          <cell r="M115" t="str">
            <v>mm</v>
          </cell>
          <cell r="O115" t="str">
            <v>unid</v>
          </cell>
        </row>
        <row r="116">
          <cell r="A116" t="str">
            <v>HO006</v>
          </cell>
          <cell r="C116" t="str">
            <v xml:space="preserve">gorro cañon </v>
          </cell>
          <cell r="D116" t="str">
            <v>zincalum</v>
          </cell>
          <cell r="E116" t="str">
            <v>4 1/2"</v>
          </cell>
          <cell r="F116" t="str">
            <v>dismeti</v>
          </cell>
          <cell r="J116">
            <v>4.5</v>
          </cell>
          <cell r="K116" t="str">
            <v>pulg</v>
          </cell>
          <cell r="L116">
            <v>0.4</v>
          </cell>
          <cell r="M116" t="str">
            <v>mm</v>
          </cell>
          <cell r="O116" t="str">
            <v>unid</v>
          </cell>
        </row>
        <row r="117">
          <cell r="A117" t="str">
            <v>HO007</v>
          </cell>
          <cell r="C117" t="str">
            <v>manta cañon</v>
          </cell>
          <cell r="D117" t="str">
            <v>zincalum</v>
          </cell>
          <cell r="E117" t="str">
            <v>4 1/2"</v>
          </cell>
          <cell r="J117">
            <v>4.5</v>
          </cell>
          <cell r="K117" t="str">
            <v>pulg</v>
          </cell>
          <cell r="L117">
            <v>0.4</v>
          </cell>
          <cell r="M117" t="str">
            <v>mm</v>
          </cell>
          <cell r="O117" t="str">
            <v>unid</v>
          </cell>
        </row>
        <row r="118">
          <cell r="A118" t="str">
            <v>HO008</v>
          </cell>
          <cell r="C118" t="str">
            <v>manta cañon</v>
          </cell>
          <cell r="D118" t="str">
            <v>zincalum</v>
          </cell>
          <cell r="E118" t="str">
            <v>4 1/2"</v>
          </cell>
          <cell r="F118" t="str">
            <v>dismeti</v>
          </cell>
          <cell r="J118">
            <v>4.5</v>
          </cell>
          <cell r="K118" t="str">
            <v>pulg</v>
          </cell>
          <cell r="L118">
            <v>0.4</v>
          </cell>
          <cell r="M118" t="str">
            <v>mm</v>
          </cell>
          <cell r="O118" t="str">
            <v>unid</v>
          </cell>
        </row>
        <row r="119">
          <cell r="A119" t="str">
            <v>HO009</v>
          </cell>
          <cell r="C119" t="str">
            <v>roseta</v>
          </cell>
          <cell r="D119" t="str">
            <v>zincalum</v>
          </cell>
          <cell r="E119" t="str">
            <v>4 1/2"</v>
          </cell>
          <cell r="F119" t="str">
            <v>dismeti</v>
          </cell>
          <cell r="J119">
            <v>4.5</v>
          </cell>
          <cell r="K119" t="str">
            <v>pulg</v>
          </cell>
          <cell r="L119">
            <v>0.4</v>
          </cell>
          <cell r="M119" t="str">
            <v>mm</v>
          </cell>
          <cell r="O119" t="str">
            <v>unid</v>
          </cell>
        </row>
        <row r="120">
          <cell r="A120" t="str">
            <v>HO010</v>
          </cell>
          <cell r="C120" t="str">
            <v>roseta</v>
          </cell>
          <cell r="D120" t="str">
            <v>zincalum</v>
          </cell>
          <cell r="E120" t="str">
            <v>4 1/2"</v>
          </cell>
          <cell r="J120">
            <v>4.5</v>
          </cell>
          <cell r="K120" t="str">
            <v>pulg</v>
          </cell>
          <cell r="L120">
            <v>0.4</v>
          </cell>
          <cell r="M120" t="str">
            <v>mm</v>
          </cell>
          <cell r="O120" t="str">
            <v>unid</v>
          </cell>
        </row>
        <row r="121">
          <cell r="A121" t="str">
            <v>HO011</v>
          </cell>
          <cell r="C121" t="str">
            <v>cañon</v>
          </cell>
          <cell r="D121" t="str">
            <v>zincalum</v>
          </cell>
          <cell r="E121" t="str">
            <v>4 1/2"</v>
          </cell>
          <cell r="H121">
            <v>1</v>
          </cell>
          <cell r="I121" t="str">
            <v>mt</v>
          </cell>
          <cell r="J121">
            <v>4.5</v>
          </cell>
          <cell r="K121" t="str">
            <v>pulg</v>
          </cell>
          <cell r="L121">
            <v>0.4</v>
          </cell>
          <cell r="M121" t="str">
            <v>mm</v>
          </cell>
          <cell r="O121" t="str">
            <v>unid</v>
          </cell>
        </row>
        <row r="122">
          <cell r="A122" t="str">
            <v>HO012</v>
          </cell>
          <cell r="C122" t="str">
            <v>cañon</v>
          </cell>
          <cell r="D122" t="str">
            <v>zincalum</v>
          </cell>
          <cell r="E122" t="str">
            <v>4 1/2"</v>
          </cell>
          <cell r="F122" t="str">
            <v>dismeti</v>
          </cell>
          <cell r="H122">
            <v>1</v>
          </cell>
          <cell r="I122" t="str">
            <v>mt</v>
          </cell>
          <cell r="J122">
            <v>4.5</v>
          </cell>
          <cell r="K122" t="str">
            <v>pulg</v>
          </cell>
          <cell r="L122">
            <v>0.4</v>
          </cell>
          <cell r="M122" t="str">
            <v>mm</v>
          </cell>
          <cell r="O122" t="str">
            <v>unid</v>
          </cell>
        </row>
        <row r="123">
          <cell r="A123" t="str">
            <v>HO013</v>
          </cell>
          <cell r="C123" t="str">
            <v>cañon</v>
          </cell>
          <cell r="D123" t="str">
            <v>zincalum</v>
          </cell>
          <cell r="E123" t="str">
            <v>4 1/2"</v>
          </cell>
          <cell r="H123">
            <v>1</v>
          </cell>
          <cell r="I123" t="str">
            <v>mt</v>
          </cell>
          <cell r="J123">
            <v>4.5</v>
          </cell>
          <cell r="K123" t="str">
            <v>pulg</v>
          </cell>
          <cell r="L123">
            <v>0.4</v>
          </cell>
          <cell r="M123" t="str">
            <v>mm</v>
          </cell>
          <cell r="O123" t="str">
            <v>unid</v>
          </cell>
        </row>
        <row r="124">
          <cell r="A124" t="str">
            <v>HO014</v>
          </cell>
          <cell r="C124" t="str">
            <v>cañon</v>
          </cell>
          <cell r="D124" t="str">
            <v>zincalum</v>
          </cell>
          <cell r="E124" t="str">
            <v>4"</v>
          </cell>
          <cell r="H124">
            <v>1</v>
          </cell>
          <cell r="I124" t="str">
            <v>mt</v>
          </cell>
          <cell r="J124">
            <v>4</v>
          </cell>
          <cell r="K124" t="str">
            <v>pulg</v>
          </cell>
          <cell r="L124">
            <v>0.4</v>
          </cell>
          <cell r="M124" t="str">
            <v>mm</v>
          </cell>
          <cell r="O124" t="str">
            <v>unid</v>
          </cell>
        </row>
        <row r="125">
          <cell r="A125" t="str">
            <v>HO015</v>
          </cell>
          <cell r="C125" t="str">
            <v>cañon</v>
          </cell>
          <cell r="D125" t="str">
            <v>zincalum</v>
          </cell>
          <cell r="E125" t="str">
            <v>5"</v>
          </cell>
          <cell r="H125">
            <v>1</v>
          </cell>
          <cell r="I125" t="str">
            <v>mt</v>
          </cell>
          <cell r="J125">
            <v>5</v>
          </cell>
          <cell r="K125" t="str">
            <v>pulg</v>
          </cell>
          <cell r="L125">
            <v>0.4</v>
          </cell>
          <cell r="M125" t="str">
            <v>mm</v>
          </cell>
          <cell r="O125" t="str">
            <v>unid</v>
          </cell>
        </row>
        <row r="126">
          <cell r="A126" t="str">
            <v>HO016</v>
          </cell>
          <cell r="C126" t="str">
            <v>anillo cañon</v>
          </cell>
          <cell r="D126" t="str">
            <v>zincalum</v>
          </cell>
          <cell r="E126" t="str">
            <v>4 1/2"</v>
          </cell>
          <cell r="O126" t="str">
            <v>unid</v>
          </cell>
        </row>
        <row r="127">
          <cell r="A127" t="str">
            <v>HO017</v>
          </cell>
          <cell r="C127" t="str">
            <v>canal</v>
          </cell>
          <cell r="D127" t="str">
            <v>zinc</v>
          </cell>
          <cell r="H127">
            <v>1</v>
          </cell>
          <cell r="I127" t="str">
            <v>mt</v>
          </cell>
          <cell r="J127" t="str">
            <v>10x8x8</v>
          </cell>
          <cell r="K127" t="str">
            <v>cn</v>
          </cell>
          <cell r="L127">
            <v>0.35</v>
          </cell>
          <cell r="M127" t="str">
            <v>mm</v>
          </cell>
          <cell r="O127" t="str">
            <v>ml</v>
          </cell>
        </row>
        <row r="128">
          <cell r="A128" t="str">
            <v>HO018</v>
          </cell>
        </row>
        <row r="129">
          <cell r="A129" t="str">
            <v>HO019</v>
          </cell>
        </row>
        <row r="130">
          <cell r="A130" t="str">
            <v>HO020</v>
          </cell>
        </row>
        <row r="131">
          <cell r="A131" t="str">
            <v>HO021</v>
          </cell>
        </row>
        <row r="132">
          <cell r="A132" t="str">
            <v>HO022</v>
          </cell>
        </row>
        <row r="133">
          <cell r="A133" t="str">
            <v>HO027</v>
          </cell>
          <cell r="C133" t="str">
            <v>corta gotera x ventanas</v>
          </cell>
          <cell r="D133" t="str">
            <v xml:space="preserve">Zinc </v>
          </cell>
          <cell r="E133" t="str">
            <v>1x2x4x6 desarrollo</v>
          </cell>
          <cell r="F133" t="str">
            <v>Hojalaterias</v>
          </cell>
          <cell r="H133">
            <v>13</v>
          </cell>
          <cell r="I133" t="str">
            <v>cm</v>
          </cell>
          <cell r="L133">
            <v>0.35</v>
          </cell>
          <cell r="M133" t="str">
            <v>mm</v>
          </cell>
          <cell r="O133" t="str">
            <v>ml</v>
          </cell>
        </row>
        <row r="134">
          <cell r="A134" t="str">
            <v>HO028</v>
          </cell>
        </row>
        <row r="135">
          <cell r="A135" t="str">
            <v>HO029</v>
          </cell>
        </row>
        <row r="136">
          <cell r="A136" t="str">
            <v>HO030</v>
          </cell>
        </row>
        <row r="137">
          <cell r="A137" t="str">
            <v>HO031</v>
          </cell>
        </row>
        <row r="138">
          <cell r="A138" t="str">
            <v>HO032</v>
          </cell>
        </row>
        <row r="140">
          <cell r="A140" t="str">
            <v>IE000</v>
          </cell>
          <cell r="C140" t="str">
            <v>Instalación eléctrica</v>
          </cell>
        </row>
        <row r="141">
          <cell r="A141" t="str">
            <v>IE001</v>
          </cell>
          <cell r="C141" t="str">
            <v>Empalme</v>
          </cell>
        </row>
        <row r="142">
          <cell r="A142" t="str">
            <v>IE002</v>
          </cell>
          <cell r="C142" t="str">
            <v>Caja de Empalme</v>
          </cell>
          <cell r="D142" t="str">
            <v>Metal</v>
          </cell>
          <cell r="F142" t="str">
            <v>SAME</v>
          </cell>
          <cell r="O142" t="str">
            <v>unid</v>
          </cell>
        </row>
        <row r="143">
          <cell r="A143" t="str">
            <v>IE003</v>
          </cell>
          <cell r="C143" t="str">
            <v>Medidor Eléctrico</v>
          </cell>
          <cell r="D143" t="str">
            <v>Monofásico</v>
          </cell>
          <cell r="E143" t="str">
            <v>Certificado</v>
          </cell>
          <cell r="F143" t="str">
            <v>Actaris</v>
          </cell>
          <cell r="H143" t="str">
            <v>40A220</v>
          </cell>
          <cell r="O143" t="str">
            <v>unid</v>
          </cell>
        </row>
        <row r="144">
          <cell r="A144" t="str">
            <v>IE004</v>
          </cell>
          <cell r="C144" t="str">
            <v>Remarcador</v>
          </cell>
          <cell r="F144" t="str">
            <v>Kersting</v>
          </cell>
          <cell r="O144" t="str">
            <v>unid</v>
          </cell>
        </row>
        <row r="145">
          <cell r="A145" t="str">
            <v>IE005</v>
          </cell>
          <cell r="C145" t="str">
            <v>Barra toma tierra</v>
          </cell>
          <cell r="D145" t="str">
            <v>cobre</v>
          </cell>
          <cell r="F145" t="str">
            <v>Madeco</v>
          </cell>
          <cell r="H145">
            <v>1</v>
          </cell>
          <cell r="I145" t="str">
            <v>mtr</v>
          </cell>
          <cell r="J145" t="str">
            <v>5/8"</v>
          </cell>
          <cell r="K145" t="str">
            <v>Plg</v>
          </cell>
          <cell r="O145" t="str">
            <v>unid</v>
          </cell>
        </row>
        <row r="146">
          <cell r="A146" t="str">
            <v>IE006</v>
          </cell>
          <cell r="C146" t="str">
            <v>Barra toma tierra</v>
          </cell>
          <cell r="D146" t="str">
            <v>cobre</v>
          </cell>
          <cell r="F146" t="str">
            <v>Madeco</v>
          </cell>
          <cell r="H146">
            <v>1.5</v>
          </cell>
          <cell r="I146" t="str">
            <v>mtr</v>
          </cell>
          <cell r="J146" t="str">
            <v>5/8"</v>
          </cell>
          <cell r="K146" t="str">
            <v>Plg</v>
          </cell>
          <cell r="O146" t="str">
            <v>unid</v>
          </cell>
        </row>
        <row r="147">
          <cell r="A147" t="str">
            <v>IE007</v>
          </cell>
          <cell r="C147" t="str">
            <v>Conector Barra</v>
          </cell>
          <cell r="D147" t="str">
            <v>cobre</v>
          </cell>
          <cell r="F147" t="str">
            <v>Prolam</v>
          </cell>
          <cell r="J147" t="str">
            <v>5/8"</v>
          </cell>
          <cell r="K147" t="str">
            <v>Plg</v>
          </cell>
          <cell r="O147" t="str">
            <v>unid</v>
          </cell>
        </row>
        <row r="148">
          <cell r="A148" t="str">
            <v>IE008</v>
          </cell>
          <cell r="C148" t="str">
            <v>Poste metálico 7m</v>
          </cell>
          <cell r="D148" t="str">
            <v>Metal</v>
          </cell>
          <cell r="H148">
            <v>75</v>
          </cell>
          <cell r="I148" t="str">
            <v>mm</v>
          </cell>
          <cell r="J148">
            <v>75</v>
          </cell>
          <cell r="K148" t="str">
            <v>mm</v>
          </cell>
          <cell r="L148">
            <v>4</v>
          </cell>
          <cell r="M148" t="str">
            <v>mm</v>
          </cell>
          <cell r="O148" t="str">
            <v>unid</v>
          </cell>
        </row>
        <row r="149">
          <cell r="A149" t="str">
            <v>IE009</v>
          </cell>
          <cell r="C149" t="str">
            <v>Poste de madera</v>
          </cell>
          <cell r="D149" t="str">
            <v>Madera</v>
          </cell>
          <cell r="H149">
            <v>6</v>
          </cell>
          <cell r="I149" t="str">
            <v>m</v>
          </cell>
          <cell r="O149" t="str">
            <v>unid</v>
          </cell>
        </row>
        <row r="150">
          <cell r="A150" t="str">
            <v>IE010</v>
          </cell>
          <cell r="C150" t="str">
            <v>Seguro aéreo</v>
          </cell>
          <cell r="E150" t="str">
            <v>30 A</v>
          </cell>
          <cell r="O150" t="str">
            <v>unid</v>
          </cell>
        </row>
        <row r="151">
          <cell r="A151" t="str">
            <v>IE011</v>
          </cell>
          <cell r="C151" t="str">
            <v>Interruptor Automatico</v>
          </cell>
          <cell r="D151" t="str">
            <v>1x20A</v>
          </cell>
          <cell r="F151" t="str">
            <v>SAIME</v>
          </cell>
          <cell r="O151" t="str">
            <v>unid</v>
          </cell>
        </row>
        <row r="152">
          <cell r="A152" t="str">
            <v>IE012</v>
          </cell>
          <cell r="C152" t="str">
            <v>Interruptor Automatico</v>
          </cell>
          <cell r="D152" t="str">
            <v>1x25A</v>
          </cell>
          <cell r="F152" t="str">
            <v>SAIME</v>
          </cell>
          <cell r="O152" t="str">
            <v>unid</v>
          </cell>
        </row>
        <row r="153">
          <cell r="A153" t="str">
            <v>IE013</v>
          </cell>
          <cell r="C153" t="str">
            <v>Cámaras de registro</v>
          </cell>
          <cell r="E153" t="str">
            <v>110x25</v>
          </cell>
          <cell r="O153" t="str">
            <v>unid</v>
          </cell>
        </row>
        <row r="154">
          <cell r="A154" t="str">
            <v>IE014</v>
          </cell>
          <cell r="C154" t="str">
            <v>Tubo Cincado Eléctrico</v>
          </cell>
          <cell r="E154" t="str">
            <v>5/8"</v>
          </cell>
          <cell r="H154">
            <v>3</v>
          </cell>
          <cell r="I154" t="str">
            <v>m</v>
          </cell>
          <cell r="O154" t="str">
            <v>tira</v>
          </cell>
        </row>
        <row r="155">
          <cell r="A155" t="str">
            <v>IE015</v>
          </cell>
          <cell r="C155" t="str">
            <v>Bases para concentrico</v>
          </cell>
          <cell r="O155" t="str">
            <v>unid</v>
          </cell>
        </row>
        <row r="156">
          <cell r="A156" t="str">
            <v>IE016</v>
          </cell>
          <cell r="C156" t="str">
            <v>Amarras para bases portaconcentricos</v>
          </cell>
          <cell r="O156" t="str">
            <v>unid</v>
          </cell>
        </row>
        <row r="157">
          <cell r="A157" t="str">
            <v>IE017</v>
          </cell>
          <cell r="C157" t="str">
            <v>Cancamo de anclaje con hilo</v>
          </cell>
          <cell r="O157" t="str">
            <v>unid</v>
          </cell>
        </row>
        <row r="158">
          <cell r="A158" t="str">
            <v>IE018</v>
          </cell>
          <cell r="C158" t="str">
            <v>Mordaza P/Concentrico</v>
          </cell>
          <cell r="D158" t="str">
            <v>acero</v>
          </cell>
          <cell r="O158" t="str">
            <v>unid</v>
          </cell>
        </row>
        <row r="159">
          <cell r="A159" t="str">
            <v>IE019</v>
          </cell>
          <cell r="C159" t="str">
            <v>Condulet PVC Conduit</v>
          </cell>
          <cell r="D159" t="str">
            <v>PVC</v>
          </cell>
          <cell r="E159" t="str">
            <v>20mm</v>
          </cell>
          <cell r="O159" t="str">
            <v>unid</v>
          </cell>
        </row>
        <row r="160">
          <cell r="A160" t="str">
            <v>IE020</v>
          </cell>
          <cell r="C160" t="str">
            <v>Conductores</v>
          </cell>
        </row>
        <row r="161">
          <cell r="A161" t="str">
            <v>IE021</v>
          </cell>
          <cell r="C161" t="str">
            <v>Alambre</v>
          </cell>
          <cell r="D161" t="str">
            <v>Cobre</v>
          </cell>
          <cell r="E161" t="str">
            <v>NYA - Fase</v>
          </cell>
          <cell r="F161" t="str">
            <v>Madeco</v>
          </cell>
          <cell r="L161">
            <v>1.5</v>
          </cell>
          <cell r="M161" t="str">
            <v>mm2</v>
          </cell>
          <cell r="O161" t="str">
            <v>ml</v>
          </cell>
        </row>
        <row r="162">
          <cell r="A162" t="str">
            <v>IE022</v>
          </cell>
          <cell r="C162" t="str">
            <v>Alambre</v>
          </cell>
          <cell r="D162" t="str">
            <v>Cobre</v>
          </cell>
          <cell r="E162" t="str">
            <v>NYA - Neutro</v>
          </cell>
          <cell r="F162" t="str">
            <v>Madeco</v>
          </cell>
          <cell r="L162">
            <v>1.5</v>
          </cell>
          <cell r="M162" t="str">
            <v>mm2</v>
          </cell>
          <cell r="O162" t="str">
            <v>ml</v>
          </cell>
        </row>
        <row r="163">
          <cell r="A163" t="str">
            <v>IE023</v>
          </cell>
          <cell r="C163" t="str">
            <v>Alambre</v>
          </cell>
          <cell r="D163" t="str">
            <v>Cobre</v>
          </cell>
          <cell r="E163" t="str">
            <v>NYA - Tierra</v>
          </cell>
          <cell r="F163" t="str">
            <v>Madeco</v>
          </cell>
          <cell r="L163">
            <v>1.5</v>
          </cell>
          <cell r="M163" t="str">
            <v>mm2</v>
          </cell>
          <cell r="O163" t="str">
            <v>ml</v>
          </cell>
        </row>
        <row r="164">
          <cell r="A164" t="str">
            <v>IE024</v>
          </cell>
          <cell r="C164" t="str">
            <v>Alambre</v>
          </cell>
          <cell r="D164" t="str">
            <v>Cobre</v>
          </cell>
          <cell r="E164" t="str">
            <v>NYA - Fase</v>
          </cell>
          <cell r="F164" t="str">
            <v>Madeco</v>
          </cell>
          <cell r="L164">
            <v>2.5</v>
          </cell>
          <cell r="M164" t="str">
            <v>mm2</v>
          </cell>
          <cell r="O164" t="str">
            <v>ml</v>
          </cell>
        </row>
        <row r="165">
          <cell r="A165" t="str">
            <v>IE025</v>
          </cell>
          <cell r="C165" t="str">
            <v>Alambre</v>
          </cell>
          <cell r="D165" t="str">
            <v>Cobre</v>
          </cell>
          <cell r="E165" t="str">
            <v>NYA - Neutro</v>
          </cell>
          <cell r="F165" t="str">
            <v>Madeco</v>
          </cell>
          <cell r="L165">
            <v>2.5</v>
          </cell>
          <cell r="M165" t="str">
            <v>mm2</v>
          </cell>
          <cell r="O165" t="str">
            <v>ml</v>
          </cell>
        </row>
        <row r="166">
          <cell r="A166" t="str">
            <v>IE026</v>
          </cell>
          <cell r="C166" t="str">
            <v>Alambre</v>
          </cell>
          <cell r="D166" t="str">
            <v>Cobre</v>
          </cell>
          <cell r="E166" t="str">
            <v>NYA - Tierra</v>
          </cell>
          <cell r="F166" t="str">
            <v>Madeco</v>
          </cell>
          <cell r="L166">
            <v>2.5</v>
          </cell>
          <cell r="M166" t="str">
            <v>mm2</v>
          </cell>
          <cell r="O166" t="str">
            <v>ml</v>
          </cell>
        </row>
        <row r="167">
          <cell r="A167" t="str">
            <v>IE027</v>
          </cell>
          <cell r="C167" t="str">
            <v>Alambre</v>
          </cell>
          <cell r="D167" t="str">
            <v>Cobre</v>
          </cell>
          <cell r="E167" t="str">
            <v>NYA - Neutro</v>
          </cell>
          <cell r="F167" t="str">
            <v>Madeco</v>
          </cell>
          <cell r="L167">
            <v>4</v>
          </cell>
          <cell r="M167" t="str">
            <v>mm2</v>
          </cell>
          <cell r="O167" t="str">
            <v>ml</v>
          </cell>
        </row>
        <row r="168">
          <cell r="A168" t="str">
            <v>IE028</v>
          </cell>
          <cell r="C168" t="str">
            <v>Alambre</v>
          </cell>
          <cell r="D168" t="str">
            <v>Cobre</v>
          </cell>
          <cell r="E168" t="str">
            <v>NYA - Tierra</v>
          </cell>
          <cell r="F168" t="str">
            <v>Madeco</v>
          </cell>
          <cell r="L168">
            <v>4</v>
          </cell>
          <cell r="M168" t="str">
            <v>mm2</v>
          </cell>
          <cell r="O168" t="str">
            <v>ml</v>
          </cell>
        </row>
        <row r="169">
          <cell r="A169" t="str">
            <v>IE029</v>
          </cell>
          <cell r="C169" t="str">
            <v>Cable</v>
          </cell>
          <cell r="D169" t="str">
            <v>Caleco</v>
          </cell>
          <cell r="F169" t="str">
            <v>Madeco</v>
          </cell>
          <cell r="J169">
            <v>2</v>
          </cell>
          <cell r="K169" t="str">
            <v>mm</v>
          </cell>
          <cell r="L169">
            <v>1.5</v>
          </cell>
          <cell r="M169" t="str">
            <v>mm2</v>
          </cell>
          <cell r="O169" t="str">
            <v>ml</v>
          </cell>
        </row>
        <row r="170">
          <cell r="A170" t="str">
            <v>IE030</v>
          </cell>
          <cell r="C170" t="str">
            <v>Cable</v>
          </cell>
          <cell r="D170" t="str">
            <v>Caleco</v>
          </cell>
          <cell r="F170" t="str">
            <v>Madeco</v>
          </cell>
          <cell r="J170">
            <v>2</v>
          </cell>
          <cell r="K170" t="str">
            <v>mm</v>
          </cell>
          <cell r="L170">
            <v>2.5</v>
          </cell>
          <cell r="M170" t="str">
            <v>mm2</v>
          </cell>
          <cell r="O170" t="str">
            <v>ml</v>
          </cell>
        </row>
        <row r="171">
          <cell r="A171" t="str">
            <v>IE031</v>
          </cell>
          <cell r="C171" t="str">
            <v>Cable</v>
          </cell>
          <cell r="D171" t="str">
            <v>Caleco</v>
          </cell>
          <cell r="F171" t="str">
            <v>Madeco</v>
          </cell>
          <cell r="J171">
            <v>3</v>
          </cell>
          <cell r="K171" t="str">
            <v>mm</v>
          </cell>
          <cell r="L171">
            <v>1.5</v>
          </cell>
          <cell r="M171" t="str">
            <v>mm2</v>
          </cell>
          <cell r="O171" t="str">
            <v>ml</v>
          </cell>
        </row>
        <row r="172">
          <cell r="A172" t="str">
            <v>IE032</v>
          </cell>
          <cell r="C172" t="str">
            <v>Alambre</v>
          </cell>
          <cell r="D172" t="str">
            <v>PI 4 mm2.</v>
          </cell>
          <cell r="F172" t="str">
            <v>Madeco</v>
          </cell>
          <cell r="L172">
            <v>4</v>
          </cell>
          <cell r="M172" t="str">
            <v>mm2</v>
          </cell>
          <cell r="O172" t="str">
            <v>ml</v>
          </cell>
        </row>
        <row r="173">
          <cell r="A173" t="str">
            <v>IE033</v>
          </cell>
          <cell r="C173" t="str">
            <v>Cable</v>
          </cell>
          <cell r="D173" t="str">
            <v>cobre</v>
          </cell>
          <cell r="E173" t="str">
            <v>bajada acometida.</v>
          </cell>
          <cell r="O173" t="str">
            <v>ml</v>
          </cell>
        </row>
        <row r="174">
          <cell r="A174" t="str">
            <v>IE034</v>
          </cell>
          <cell r="C174" t="str">
            <v>Cable</v>
          </cell>
          <cell r="D174" t="str">
            <v>cobre</v>
          </cell>
          <cell r="E174" t="str">
            <v>concentrico 2x4mm</v>
          </cell>
          <cell r="O174" t="str">
            <v>ml</v>
          </cell>
        </row>
        <row r="175">
          <cell r="A175" t="str">
            <v>IE035</v>
          </cell>
          <cell r="C175" t="str">
            <v>Cable</v>
          </cell>
          <cell r="D175" t="str">
            <v>cobre</v>
          </cell>
          <cell r="E175" t="str">
            <v>concentrico 2x6mm</v>
          </cell>
          <cell r="O175" t="str">
            <v>ml</v>
          </cell>
        </row>
        <row r="176">
          <cell r="A176" t="str">
            <v>IE036</v>
          </cell>
          <cell r="C176" t="str">
            <v>Cable</v>
          </cell>
          <cell r="D176" t="str">
            <v>cobre</v>
          </cell>
          <cell r="E176" t="str">
            <v>THHN-Fase</v>
          </cell>
          <cell r="F176" t="str">
            <v>Madeco</v>
          </cell>
          <cell r="L176">
            <v>14</v>
          </cell>
          <cell r="M176" t="str">
            <v>AWG</v>
          </cell>
          <cell r="O176" t="str">
            <v>ml</v>
          </cell>
        </row>
        <row r="177">
          <cell r="A177" t="str">
            <v>IE037</v>
          </cell>
          <cell r="C177" t="str">
            <v>Cable</v>
          </cell>
          <cell r="D177" t="str">
            <v>cobre</v>
          </cell>
          <cell r="E177" t="str">
            <v>THHN-Neutro</v>
          </cell>
          <cell r="F177" t="str">
            <v>Madeco</v>
          </cell>
          <cell r="L177">
            <v>14</v>
          </cell>
          <cell r="M177" t="str">
            <v>AWG</v>
          </cell>
          <cell r="O177" t="str">
            <v>ml</v>
          </cell>
        </row>
        <row r="178">
          <cell r="A178" t="str">
            <v>IE038</v>
          </cell>
          <cell r="C178" t="str">
            <v>Cable</v>
          </cell>
          <cell r="D178" t="str">
            <v>cobre</v>
          </cell>
          <cell r="E178" t="str">
            <v>THHN-Tierra</v>
          </cell>
          <cell r="F178" t="str">
            <v>Madeco</v>
          </cell>
          <cell r="L178">
            <v>14</v>
          </cell>
          <cell r="M178" t="str">
            <v>AWG</v>
          </cell>
          <cell r="O178" t="str">
            <v>ml</v>
          </cell>
        </row>
        <row r="179">
          <cell r="A179" t="str">
            <v>IE039</v>
          </cell>
          <cell r="C179" t="str">
            <v>Cable</v>
          </cell>
          <cell r="D179" t="str">
            <v>cobre</v>
          </cell>
          <cell r="E179" t="str">
            <v>THHN-Fase</v>
          </cell>
          <cell r="F179" t="str">
            <v>Madeco</v>
          </cell>
          <cell r="L179">
            <v>12</v>
          </cell>
          <cell r="M179" t="str">
            <v>AWG</v>
          </cell>
          <cell r="O179" t="str">
            <v>ml</v>
          </cell>
        </row>
        <row r="180">
          <cell r="A180" t="str">
            <v>IE040</v>
          </cell>
          <cell r="C180" t="str">
            <v>Cable</v>
          </cell>
          <cell r="D180" t="str">
            <v>cobre</v>
          </cell>
          <cell r="E180" t="str">
            <v>THHN-Neutro</v>
          </cell>
          <cell r="F180" t="str">
            <v>Madeco</v>
          </cell>
          <cell r="L180">
            <v>12</v>
          </cell>
          <cell r="M180" t="str">
            <v>AWG</v>
          </cell>
          <cell r="O180" t="str">
            <v>ml</v>
          </cell>
        </row>
        <row r="181">
          <cell r="A181" t="str">
            <v>IE041</v>
          </cell>
          <cell r="C181" t="str">
            <v>Cable</v>
          </cell>
          <cell r="D181" t="str">
            <v>cobre</v>
          </cell>
          <cell r="E181" t="str">
            <v>THHN-Tierra</v>
          </cell>
          <cell r="F181" t="str">
            <v>Madeco</v>
          </cell>
          <cell r="L181">
            <v>12</v>
          </cell>
          <cell r="M181" t="str">
            <v>AWG</v>
          </cell>
          <cell r="O181" t="str">
            <v>ml</v>
          </cell>
        </row>
        <row r="182">
          <cell r="A182" t="str">
            <v>IE042</v>
          </cell>
          <cell r="C182" t="str">
            <v>Cable</v>
          </cell>
          <cell r="D182" t="str">
            <v>cobre</v>
          </cell>
          <cell r="E182" t="str">
            <v>THHN-Fase</v>
          </cell>
          <cell r="F182" t="str">
            <v>Madeco</v>
          </cell>
          <cell r="L182">
            <v>10</v>
          </cell>
          <cell r="M182" t="str">
            <v>AWG</v>
          </cell>
          <cell r="O182" t="str">
            <v>ml</v>
          </cell>
        </row>
        <row r="183">
          <cell r="A183" t="str">
            <v>IE043</v>
          </cell>
          <cell r="C183" t="str">
            <v>Cable</v>
          </cell>
          <cell r="D183" t="str">
            <v>cobre</v>
          </cell>
          <cell r="E183" t="str">
            <v>THHN-Neutro</v>
          </cell>
          <cell r="F183" t="str">
            <v>Madeco</v>
          </cell>
          <cell r="L183">
            <v>10</v>
          </cell>
          <cell r="M183" t="str">
            <v>AWG</v>
          </cell>
          <cell r="O183" t="str">
            <v>ml</v>
          </cell>
        </row>
        <row r="184">
          <cell r="A184" t="str">
            <v>IE044</v>
          </cell>
          <cell r="C184" t="str">
            <v>Cable</v>
          </cell>
          <cell r="D184" t="str">
            <v>cobre</v>
          </cell>
          <cell r="E184" t="str">
            <v>THHN-Tierra</v>
          </cell>
          <cell r="F184" t="str">
            <v>Madeco</v>
          </cell>
          <cell r="L184">
            <v>10</v>
          </cell>
          <cell r="M184" t="str">
            <v>AWG</v>
          </cell>
          <cell r="O184" t="str">
            <v>ml</v>
          </cell>
        </row>
        <row r="185">
          <cell r="A185" t="str">
            <v>IE045</v>
          </cell>
          <cell r="C185" t="str">
            <v>Circuitos</v>
          </cell>
        </row>
        <row r="186">
          <cell r="A186" t="str">
            <v>IE046</v>
          </cell>
          <cell r="C186" t="str">
            <v>Canalización</v>
          </cell>
          <cell r="D186" t="str">
            <v>PVC</v>
          </cell>
          <cell r="E186" t="str">
            <v>Plastoflex</v>
          </cell>
          <cell r="F186" t="str">
            <v>Politubos</v>
          </cell>
          <cell r="L186" t="str">
            <v>1/2"</v>
          </cell>
          <cell r="M186" t="str">
            <v>pulg</v>
          </cell>
          <cell r="O186" t="str">
            <v>ml</v>
          </cell>
        </row>
        <row r="187">
          <cell r="A187" t="str">
            <v>IE047</v>
          </cell>
          <cell r="C187" t="str">
            <v>Abrazadera Pack 5 unidades</v>
          </cell>
          <cell r="D187" t="str">
            <v>PVC</v>
          </cell>
          <cell r="E187" t="str">
            <v>Para plastoflex</v>
          </cell>
          <cell r="F187" t="str">
            <v>MEC</v>
          </cell>
          <cell r="L187" t="str">
            <v>5/8"</v>
          </cell>
          <cell r="M187" t="str">
            <v>pulg</v>
          </cell>
          <cell r="O187" t="str">
            <v>pack</v>
          </cell>
        </row>
        <row r="188">
          <cell r="A188" t="str">
            <v>IE048</v>
          </cell>
          <cell r="C188" t="str">
            <v>Tuberia</v>
          </cell>
          <cell r="D188" t="str">
            <v>PVC</v>
          </cell>
          <cell r="E188" t="str">
            <v>CONDUIT</v>
          </cell>
          <cell r="F188" t="str">
            <v>Vinilit</v>
          </cell>
          <cell r="H188">
            <v>3</v>
          </cell>
          <cell r="I188" t="str">
            <v>m</v>
          </cell>
          <cell r="L188">
            <v>16</v>
          </cell>
          <cell r="M188" t="str">
            <v>mm</v>
          </cell>
          <cell r="O188" t="str">
            <v>tira</v>
          </cell>
        </row>
        <row r="189">
          <cell r="A189" t="str">
            <v>IE049</v>
          </cell>
          <cell r="C189" t="str">
            <v>Tuberia</v>
          </cell>
          <cell r="D189" t="str">
            <v>PVC</v>
          </cell>
          <cell r="E189" t="str">
            <v>CONDUIT</v>
          </cell>
          <cell r="F189" t="str">
            <v>Vinilit</v>
          </cell>
          <cell r="H189">
            <v>3</v>
          </cell>
          <cell r="I189" t="str">
            <v>m</v>
          </cell>
          <cell r="L189">
            <v>20</v>
          </cell>
          <cell r="M189" t="str">
            <v>mm</v>
          </cell>
          <cell r="O189" t="str">
            <v>tira</v>
          </cell>
        </row>
        <row r="190">
          <cell r="A190" t="str">
            <v>IE050</v>
          </cell>
          <cell r="C190" t="str">
            <v>Abrazadera Pack 10 unidades</v>
          </cell>
          <cell r="D190" t="str">
            <v>PVC</v>
          </cell>
          <cell r="E190" t="str">
            <v>para Conduit</v>
          </cell>
          <cell r="F190" t="str">
            <v>MEC</v>
          </cell>
          <cell r="L190">
            <v>20</v>
          </cell>
          <cell r="M190" t="str">
            <v>mm</v>
          </cell>
          <cell r="O190" t="str">
            <v>pack</v>
          </cell>
        </row>
        <row r="191">
          <cell r="A191" t="str">
            <v>IE051</v>
          </cell>
          <cell r="C191" t="str">
            <v>Roseta</v>
          </cell>
          <cell r="D191" t="str">
            <v>Madera</v>
          </cell>
          <cell r="E191" t="str">
            <v>Redonda</v>
          </cell>
          <cell r="F191" t="str">
            <v>S/M</v>
          </cell>
          <cell r="O191" t="str">
            <v>unid</v>
          </cell>
        </row>
        <row r="192">
          <cell r="A192" t="str">
            <v>IE052</v>
          </cell>
          <cell r="C192" t="str">
            <v>Roseta</v>
          </cell>
          <cell r="D192" t="str">
            <v>Madera</v>
          </cell>
          <cell r="E192" t="str">
            <v>Cuadrada</v>
          </cell>
          <cell r="F192" t="str">
            <v>S/M</v>
          </cell>
          <cell r="O192" t="str">
            <v>unid</v>
          </cell>
        </row>
        <row r="193">
          <cell r="A193" t="str">
            <v>IE053</v>
          </cell>
          <cell r="C193" t="str">
            <v>Caja Distribución</v>
          </cell>
          <cell r="D193" t="str">
            <v>PVC</v>
          </cell>
          <cell r="E193" t="str">
            <v>Redonda</v>
          </cell>
          <cell r="F193" t="str">
            <v>Marisio</v>
          </cell>
          <cell r="H193" t="str">
            <v>5 salidas de 5/8"</v>
          </cell>
          <cell r="J193" t="str">
            <v>Sobreponer</v>
          </cell>
          <cell r="O193" t="str">
            <v>unid</v>
          </cell>
        </row>
        <row r="194">
          <cell r="A194" t="str">
            <v>IE054</v>
          </cell>
          <cell r="C194" t="str">
            <v>Caja Distribución</v>
          </cell>
          <cell r="D194" t="str">
            <v>PVC</v>
          </cell>
          <cell r="F194" t="str">
            <v>Marisio</v>
          </cell>
          <cell r="H194" t="str">
            <v>6 salidas</v>
          </cell>
          <cell r="J194" t="str">
            <v>Sobreponer</v>
          </cell>
          <cell r="O194" t="str">
            <v>unid</v>
          </cell>
        </row>
        <row r="195">
          <cell r="A195" t="str">
            <v>IE055</v>
          </cell>
          <cell r="C195" t="str">
            <v>Caja Distribución</v>
          </cell>
          <cell r="D195" t="str">
            <v>PVC</v>
          </cell>
          <cell r="E195" t="str">
            <v>Rectangular negra</v>
          </cell>
          <cell r="F195" t="str">
            <v>Pardo</v>
          </cell>
          <cell r="H195" t="str">
            <v>12 salidas</v>
          </cell>
          <cell r="J195" t="str">
            <v>Embutir</v>
          </cell>
          <cell r="O195" t="str">
            <v>unid</v>
          </cell>
        </row>
        <row r="196">
          <cell r="A196" t="str">
            <v>IE056</v>
          </cell>
          <cell r="C196" t="str">
            <v>Caja Distribución</v>
          </cell>
          <cell r="D196" t="str">
            <v>PVC</v>
          </cell>
          <cell r="E196" t="str">
            <v>Rectangular Naranja</v>
          </cell>
          <cell r="F196" t="str">
            <v>Tigre</v>
          </cell>
          <cell r="H196" t="str">
            <v>13 salidas</v>
          </cell>
          <cell r="J196" t="str">
            <v>Embutir</v>
          </cell>
          <cell r="O196" t="str">
            <v>unid</v>
          </cell>
        </row>
        <row r="197">
          <cell r="A197" t="str">
            <v>IE057</v>
          </cell>
          <cell r="C197" t="str">
            <v>Caja Distribución</v>
          </cell>
          <cell r="D197" t="str">
            <v>PVC</v>
          </cell>
          <cell r="E197" t="str">
            <v>Rectangular Blanca</v>
          </cell>
          <cell r="F197" t="str">
            <v>MEC</v>
          </cell>
          <cell r="J197" t="str">
            <v>Sobreponer</v>
          </cell>
          <cell r="O197" t="str">
            <v>unid</v>
          </cell>
        </row>
        <row r="198">
          <cell r="A198" t="str">
            <v>IE058</v>
          </cell>
          <cell r="C198" t="str">
            <v>Caja Chuqui plástica</v>
          </cell>
          <cell r="D198" t="str">
            <v>PVC</v>
          </cell>
          <cell r="E198" t="str">
            <v>Rectangualr</v>
          </cell>
          <cell r="F198" t="str">
            <v>Marisio</v>
          </cell>
          <cell r="J198" t="str">
            <v>Sobreponer</v>
          </cell>
          <cell r="O198" t="str">
            <v>unid</v>
          </cell>
        </row>
        <row r="199">
          <cell r="A199" t="str">
            <v>IE059</v>
          </cell>
          <cell r="C199" t="str">
            <v>Tapa Ciega</v>
          </cell>
          <cell r="D199" t="str">
            <v>PVC</v>
          </cell>
          <cell r="E199" t="str">
            <v>Rectangular</v>
          </cell>
          <cell r="F199" t="str">
            <v>Marisio</v>
          </cell>
          <cell r="O199" t="str">
            <v>unid</v>
          </cell>
        </row>
        <row r="200">
          <cell r="A200" t="str">
            <v>IE060</v>
          </cell>
          <cell r="C200" t="str">
            <v>Placa Armada</v>
          </cell>
          <cell r="D200" t="str">
            <v>PVC</v>
          </cell>
          <cell r="E200" t="str">
            <v>Enchufe Sencillo</v>
          </cell>
          <cell r="F200" t="str">
            <v>Marisio</v>
          </cell>
          <cell r="H200" t="str">
            <v>Rectangular</v>
          </cell>
          <cell r="O200" t="str">
            <v>unid</v>
          </cell>
        </row>
        <row r="201">
          <cell r="A201" t="str">
            <v>IE061</v>
          </cell>
          <cell r="C201" t="str">
            <v>Placa Armada</v>
          </cell>
          <cell r="D201" t="str">
            <v>PVC</v>
          </cell>
          <cell r="E201" t="str">
            <v>Enchufe Doble</v>
          </cell>
          <cell r="F201" t="str">
            <v>Marisio</v>
          </cell>
          <cell r="H201" t="str">
            <v>Rectangular</v>
          </cell>
          <cell r="O201" t="str">
            <v>unid</v>
          </cell>
        </row>
        <row r="202">
          <cell r="A202" t="str">
            <v>IE062</v>
          </cell>
          <cell r="C202" t="str">
            <v>Placa Armada</v>
          </cell>
          <cell r="D202" t="str">
            <v>PVC</v>
          </cell>
          <cell r="E202" t="str">
            <v>Enchufe Triple</v>
          </cell>
          <cell r="F202" t="str">
            <v>Marisio</v>
          </cell>
          <cell r="H202" t="str">
            <v>Rectangular</v>
          </cell>
          <cell r="O202" t="str">
            <v>unid</v>
          </cell>
        </row>
        <row r="203">
          <cell r="A203" t="str">
            <v>IE063</v>
          </cell>
          <cell r="C203" t="str">
            <v>Placa Armada</v>
          </cell>
          <cell r="D203" t="str">
            <v>PVC</v>
          </cell>
          <cell r="E203" t="str">
            <v>Interruptor 9/12</v>
          </cell>
          <cell r="F203" t="str">
            <v>Marisio</v>
          </cell>
          <cell r="H203" t="str">
            <v>Rectangular</v>
          </cell>
          <cell r="I203" t="str">
            <v>Sencillo</v>
          </cell>
          <cell r="O203" t="str">
            <v>unid</v>
          </cell>
        </row>
        <row r="204">
          <cell r="A204" t="str">
            <v>IE064</v>
          </cell>
          <cell r="C204" t="str">
            <v>Placa Armada</v>
          </cell>
          <cell r="D204" t="str">
            <v>PVC</v>
          </cell>
          <cell r="E204" t="str">
            <v>Interruptor 9/15</v>
          </cell>
          <cell r="F204" t="str">
            <v>Marisio</v>
          </cell>
          <cell r="H204" t="str">
            <v>Rectangular</v>
          </cell>
          <cell r="I204" t="str">
            <v>Doble</v>
          </cell>
          <cell r="O204" t="str">
            <v>unid</v>
          </cell>
        </row>
        <row r="205">
          <cell r="A205" t="str">
            <v>IE065</v>
          </cell>
          <cell r="C205" t="str">
            <v>Placa Armada</v>
          </cell>
          <cell r="D205" t="str">
            <v>PVC</v>
          </cell>
          <cell r="E205" t="str">
            <v>Interruptor 9/32</v>
          </cell>
          <cell r="F205" t="str">
            <v>Marisio</v>
          </cell>
          <cell r="H205" t="str">
            <v>Rectangular</v>
          </cell>
          <cell r="I205" t="str">
            <v>Triple</v>
          </cell>
          <cell r="O205" t="str">
            <v>unid</v>
          </cell>
        </row>
        <row r="206">
          <cell r="A206" t="str">
            <v>IE066</v>
          </cell>
          <cell r="C206" t="str">
            <v>Enchufe</v>
          </cell>
          <cell r="D206" t="str">
            <v>PVC</v>
          </cell>
          <cell r="E206" t="str">
            <v>Enchufe Sencillo</v>
          </cell>
          <cell r="F206" t="str">
            <v>Marisio</v>
          </cell>
          <cell r="H206" t="str">
            <v>Sobreponer</v>
          </cell>
          <cell r="O206" t="str">
            <v>unid</v>
          </cell>
        </row>
        <row r="207">
          <cell r="A207" t="str">
            <v>IE067</v>
          </cell>
          <cell r="C207" t="str">
            <v>Enchufe</v>
          </cell>
          <cell r="D207" t="str">
            <v>PVC</v>
          </cell>
          <cell r="E207" t="str">
            <v>Enchufe Doble</v>
          </cell>
          <cell r="F207" t="str">
            <v>Marisio</v>
          </cell>
          <cell r="H207" t="str">
            <v>Sobreponer</v>
          </cell>
          <cell r="O207" t="str">
            <v>unid</v>
          </cell>
        </row>
        <row r="208">
          <cell r="A208" t="str">
            <v>IE068</v>
          </cell>
          <cell r="C208" t="str">
            <v>Interruptor</v>
          </cell>
          <cell r="D208" t="str">
            <v>PVC</v>
          </cell>
          <cell r="E208" t="str">
            <v>Sencillo 9/12</v>
          </cell>
          <cell r="F208" t="str">
            <v>Marisio</v>
          </cell>
          <cell r="H208" t="str">
            <v>Sobreponer</v>
          </cell>
          <cell r="O208" t="str">
            <v>unid</v>
          </cell>
        </row>
        <row r="209">
          <cell r="A209" t="str">
            <v>IE069</v>
          </cell>
          <cell r="C209" t="str">
            <v>Interruptor</v>
          </cell>
          <cell r="D209" t="str">
            <v>PVC</v>
          </cell>
          <cell r="E209" t="str">
            <v>Sencillo 9/15</v>
          </cell>
          <cell r="F209" t="str">
            <v>Marisio</v>
          </cell>
          <cell r="H209" t="str">
            <v>Sobreponer</v>
          </cell>
          <cell r="O209" t="str">
            <v>unid</v>
          </cell>
        </row>
        <row r="210">
          <cell r="A210" t="str">
            <v>IE070</v>
          </cell>
          <cell r="C210" t="str">
            <v>Portalampara</v>
          </cell>
          <cell r="D210" t="str">
            <v>Porcelana</v>
          </cell>
          <cell r="E210" t="str">
            <v>Color Blanco</v>
          </cell>
          <cell r="F210" t="str">
            <v>Rema</v>
          </cell>
          <cell r="H210" t="str">
            <v>Sobreponer</v>
          </cell>
          <cell r="O210" t="str">
            <v>unid</v>
          </cell>
        </row>
        <row r="211">
          <cell r="A211" t="str">
            <v>IE071</v>
          </cell>
          <cell r="C211" t="str">
            <v>Canoa fluorescente</v>
          </cell>
          <cell r="E211" t="str">
            <v>Armada</v>
          </cell>
          <cell r="F211" t="str">
            <v>B&amp;P</v>
          </cell>
          <cell r="H211" t="str">
            <v>Incluye ballast, bases y partidor, NO TUBO</v>
          </cell>
          <cell r="O211" t="str">
            <v>unid</v>
          </cell>
        </row>
        <row r="212">
          <cell r="A212" t="str">
            <v>IE072</v>
          </cell>
          <cell r="C212" t="str">
            <v>Tubo Fluorescente</v>
          </cell>
          <cell r="E212" t="str">
            <v>Blanco calido</v>
          </cell>
          <cell r="F212" t="str">
            <v>General Elect.</v>
          </cell>
          <cell r="O212" t="str">
            <v>unid</v>
          </cell>
        </row>
        <row r="213">
          <cell r="A213" t="str">
            <v>IE073</v>
          </cell>
          <cell r="C213" t="str">
            <v>Ampolleta 100 Watts</v>
          </cell>
          <cell r="E213" t="str">
            <v>Globo</v>
          </cell>
          <cell r="F213" t="str">
            <v>Osram</v>
          </cell>
          <cell r="O213" t="str">
            <v>unid</v>
          </cell>
        </row>
        <row r="214">
          <cell r="A214" t="str">
            <v>IE074</v>
          </cell>
          <cell r="C214" t="str">
            <v>Cinta Aisladora</v>
          </cell>
          <cell r="D214" t="str">
            <v>PVC</v>
          </cell>
          <cell r="E214" t="str">
            <v>rollox10 mt</v>
          </cell>
          <cell r="F214" t="str">
            <v>3M</v>
          </cell>
          <cell r="O214" t="str">
            <v>unid</v>
          </cell>
        </row>
        <row r="215">
          <cell r="A215" t="str">
            <v>IE075</v>
          </cell>
          <cell r="C215" t="str">
            <v>Cinta Aisladora</v>
          </cell>
          <cell r="D215" t="str">
            <v>Goma</v>
          </cell>
          <cell r="F215" t="str">
            <v>vulco</v>
          </cell>
          <cell r="H215">
            <v>3</v>
          </cell>
          <cell r="I215" t="str">
            <v>m</v>
          </cell>
          <cell r="J215">
            <v>19</v>
          </cell>
          <cell r="K215" t="str">
            <v>mm</v>
          </cell>
          <cell r="O215" t="str">
            <v>unid</v>
          </cell>
        </row>
        <row r="216">
          <cell r="A216" t="str">
            <v>IE076</v>
          </cell>
          <cell r="C216" t="str">
            <v>Barra Soldadura</v>
          </cell>
          <cell r="D216" t="str">
            <v>Estaño</v>
          </cell>
          <cell r="O216" t="str">
            <v>unid</v>
          </cell>
        </row>
        <row r="217">
          <cell r="A217" t="str">
            <v>IE077</v>
          </cell>
          <cell r="C217" t="str">
            <v>Pasta Soldar</v>
          </cell>
          <cell r="E217" t="str">
            <v>caja 50 grs</v>
          </cell>
          <cell r="O217" t="str">
            <v>unid</v>
          </cell>
        </row>
        <row r="218">
          <cell r="A218" t="str">
            <v>IE078</v>
          </cell>
          <cell r="C218" t="str">
            <v>Tablero</v>
          </cell>
        </row>
        <row r="219">
          <cell r="A219" t="str">
            <v>IE079</v>
          </cell>
          <cell r="C219" t="str">
            <v>Automatico</v>
          </cell>
          <cell r="D219" t="str">
            <v>PVC</v>
          </cell>
          <cell r="E219" t="str">
            <v>Unipolar</v>
          </cell>
          <cell r="F219" t="str">
            <v>SAIME</v>
          </cell>
          <cell r="H219">
            <v>6</v>
          </cell>
          <cell r="I219" t="str">
            <v>Amp</v>
          </cell>
          <cell r="K219" t="str">
            <v>Enganche Americano (negro)</v>
          </cell>
          <cell r="O219" t="str">
            <v>unid</v>
          </cell>
        </row>
        <row r="220">
          <cell r="A220" t="str">
            <v>IE080</v>
          </cell>
          <cell r="C220" t="str">
            <v>Automatico</v>
          </cell>
          <cell r="D220" t="str">
            <v>PVC</v>
          </cell>
          <cell r="E220" t="str">
            <v>Unipolar</v>
          </cell>
          <cell r="F220" t="str">
            <v>SAIME</v>
          </cell>
          <cell r="H220">
            <v>10</v>
          </cell>
          <cell r="I220" t="str">
            <v>Amp</v>
          </cell>
          <cell r="K220" t="str">
            <v>Enganche Americano (negro)</v>
          </cell>
          <cell r="O220" t="str">
            <v>unid</v>
          </cell>
        </row>
        <row r="221">
          <cell r="A221" t="str">
            <v>IE081</v>
          </cell>
          <cell r="C221" t="str">
            <v>Automatico</v>
          </cell>
          <cell r="D221" t="str">
            <v>PVC</v>
          </cell>
          <cell r="E221" t="str">
            <v>Unipolar</v>
          </cell>
          <cell r="F221" t="str">
            <v>SAIME</v>
          </cell>
          <cell r="H221">
            <v>15</v>
          </cell>
          <cell r="I221" t="str">
            <v>Amp</v>
          </cell>
          <cell r="K221" t="str">
            <v>Enganche Americano (negro)</v>
          </cell>
          <cell r="O221" t="str">
            <v>unid</v>
          </cell>
        </row>
        <row r="222">
          <cell r="A222" t="str">
            <v>IE082</v>
          </cell>
          <cell r="C222" t="str">
            <v>Automatico</v>
          </cell>
          <cell r="D222" t="str">
            <v>PVC</v>
          </cell>
          <cell r="E222" t="str">
            <v>Unipolar</v>
          </cell>
          <cell r="F222" t="str">
            <v>SAIME</v>
          </cell>
          <cell r="H222">
            <v>20</v>
          </cell>
          <cell r="I222" t="str">
            <v>Amp</v>
          </cell>
          <cell r="K222" t="str">
            <v>Enganche Americano (negro)</v>
          </cell>
          <cell r="O222" t="str">
            <v>unid</v>
          </cell>
        </row>
        <row r="223">
          <cell r="A223" t="str">
            <v>IE083</v>
          </cell>
          <cell r="C223" t="str">
            <v>Automatico</v>
          </cell>
          <cell r="D223" t="str">
            <v>PVC</v>
          </cell>
          <cell r="E223" t="str">
            <v>Unipolar</v>
          </cell>
          <cell r="F223" t="str">
            <v>SAIME</v>
          </cell>
          <cell r="H223">
            <v>25</v>
          </cell>
          <cell r="I223" t="str">
            <v>Amp</v>
          </cell>
          <cell r="K223" t="str">
            <v>Enganche Americano (negro)</v>
          </cell>
          <cell r="O223" t="str">
            <v>unid</v>
          </cell>
        </row>
        <row r="224">
          <cell r="A224" t="str">
            <v>IE084</v>
          </cell>
          <cell r="C224" t="str">
            <v>Automatico</v>
          </cell>
          <cell r="D224" t="str">
            <v>PVC</v>
          </cell>
          <cell r="E224" t="str">
            <v>Unipolar</v>
          </cell>
          <cell r="F224" t="str">
            <v>bticino</v>
          </cell>
          <cell r="H224">
            <v>6</v>
          </cell>
          <cell r="I224" t="str">
            <v>Amp</v>
          </cell>
          <cell r="K224" t="str">
            <v>Enganche Dim (blanco)</v>
          </cell>
          <cell r="O224" t="str">
            <v>unid</v>
          </cell>
        </row>
        <row r="225">
          <cell r="A225" t="str">
            <v>IE085</v>
          </cell>
          <cell r="C225" t="str">
            <v>Automatico</v>
          </cell>
          <cell r="D225" t="str">
            <v>PVC</v>
          </cell>
          <cell r="E225" t="str">
            <v>Unipolar</v>
          </cell>
          <cell r="F225" t="str">
            <v>bticino</v>
          </cell>
          <cell r="H225">
            <v>10</v>
          </cell>
          <cell r="I225" t="str">
            <v>Amp</v>
          </cell>
          <cell r="K225" t="str">
            <v>Enganche Dim (blanco)</v>
          </cell>
          <cell r="O225" t="str">
            <v>unid</v>
          </cell>
        </row>
        <row r="226">
          <cell r="A226" t="str">
            <v>IE086</v>
          </cell>
          <cell r="C226" t="str">
            <v>Automatico</v>
          </cell>
          <cell r="D226" t="str">
            <v>PVC</v>
          </cell>
          <cell r="E226" t="str">
            <v>Unipolar</v>
          </cell>
          <cell r="F226" t="str">
            <v>bticino</v>
          </cell>
          <cell r="H226">
            <v>16</v>
          </cell>
          <cell r="I226" t="str">
            <v>Amp</v>
          </cell>
          <cell r="K226" t="str">
            <v>Enganche Dim (blanco)</v>
          </cell>
          <cell r="O226" t="str">
            <v>unid</v>
          </cell>
        </row>
        <row r="227">
          <cell r="A227" t="str">
            <v>IE087</v>
          </cell>
          <cell r="C227" t="str">
            <v>Diferencial</v>
          </cell>
          <cell r="D227" t="str">
            <v>PVC</v>
          </cell>
          <cell r="E227" t="str">
            <v>Bipolar</v>
          </cell>
          <cell r="F227" t="str">
            <v>legrand</v>
          </cell>
          <cell r="H227">
            <v>25</v>
          </cell>
          <cell r="I227" t="str">
            <v>Amp</v>
          </cell>
          <cell r="K227" t="str">
            <v>30 mA</v>
          </cell>
          <cell r="O227" t="str">
            <v>unid</v>
          </cell>
        </row>
        <row r="228">
          <cell r="A228" t="str">
            <v>IE088</v>
          </cell>
          <cell r="C228" t="str">
            <v>Guardamotor</v>
          </cell>
          <cell r="E228" t="str">
            <v>Para riel DIM</v>
          </cell>
          <cell r="F228" t="str">
            <v>Rhona</v>
          </cell>
          <cell r="O228" t="str">
            <v>unid</v>
          </cell>
        </row>
        <row r="229">
          <cell r="A229" t="str">
            <v>IE089</v>
          </cell>
          <cell r="C229" t="str">
            <v>Calota</v>
          </cell>
          <cell r="D229" t="str">
            <v>PVC</v>
          </cell>
          <cell r="E229" t="str">
            <v>Enganche DIM</v>
          </cell>
          <cell r="F229" t="str">
            <v>SAIME</v>
          </cell>
          <cell r="H229" t="str">
            <v>2 modulos</v>
          </cell>
          <cell r="K229" t="str">
            <v>Sobreponer</v>
          </cell>
          <cell r="O229" t="str">
            <v>unid</v>
          </cell>
        </row>
        <row r="230">
          <cell r="A230" t="str">
            <v>IE090</v>
          </cell>
          <cell r="C230" t="str">
            <v>Calota</v>
          </cell>
          <cell r="D230" t="str">
            <v>PVC</v>
          </cell>
          <cell r="E230" t="str">
            <v>Enganche DIM</v>
          </cell>
          <cell r="F230" t="str">
            <v>SAIME</v>
          </cell>
          <cell r="H230" t="str">
            <v>1 modulo</v>
          </cell>
          <cell r="K230" t="str">
            <v>Sobreponer</v>
          </cell>
          <cell r="O230" t="str">
            <v>unid</v>
          </cell>
        </row>
        <row r="231">
          <cell r="A231" t="str">
            <v>IE091</v>
          </cell>
          <cell r="C231" t="str">
            <v>Calota</v>
          </cell>
          <cell r="D231" t="str">
            <v>PVC</v>
          </cell>
          <cell r="E231" t="str">
            <v>Enganche DIM</v>
          </cell>
          <cell r="F231" t="str">
            <v>legrand</v>
          </cell>
          <cell r="H231" t="str">
            <v>4 modulos</v>
          </cell>
          <cell r="O231" t="str">
            <v>unid</v>
          </cell>
        </row>
        <row r="232">
          <cell r="A232" t="str">
            <v>IE092</v>
          </cell>
          <cell r="C232" t="str">
            <v>Calota</v>
          </cell>
          <cell r="D232" t="str">
            <v>PVC</v>
          </cell>
          <cell r="E232" t="str">
            <v>Enganche DIM, Puerta</v>
          </cell>
          <cell r="F232" t="str">
            <v>MEC</v>
          </cell>
          <cell r="H232" t="str">
            <v>4 modulos</v>
          </cell>
          <cell r="O232" t="str">
            <v>unid</v>
          </cell>
        </row>
        <row r="233">
          <cell r="A233" t="str">
            <v>IE093</v>
          </cell>
        </row>
        <row r="234">
          <cell r="A234" t="str">
            <v>IE094</v>
          </cell>
        </row>
        <row r="235">
          <cell r="A235" t="str">
            <v>IE095</v>
          </cell>
        </row>
        <row r="236">
          <cell r="A236" t="str">
            <v>IE096</v>
          </cell>
        </row>
        <row r="237">
          <cell r="A237" t="str">
            <v>IE097</v>
          </cell>
        </row>
        <row r="238">
          <cell r="A238" t="str">
            <v>IE105</v>
          </cell>
          <cell r="C238" t="str">
            <v>Instalaciónes Obra Vendida</v>
          </cell>
        </row>
        <row r="239">
          <cell r="A239" t="str">
            <v>IE106</v>
          </cell>
          <cell r="C239" t="str">
            <v>Instalación Completa, &lt; 30 mtr, considera 2 centro de Luz y 2 Enchufes, Protecciones (tierra), diferencial, Disyuntor y pago de permisos</v>
          </cell>
          <cell r="O239" t="str">
            <v>Gl</v>
          </cell>
        </row>
        <row r="240">
          <cell r="A240" t="str">
            <v>IE107</v>
          </cell>
          <cell r="C240" t="str">
            <v>Instalación Poste adicional, metálico, incluye dado de Hormigón y el cable respectivo para alargar Conexión</v>
          </cell>
          <cell r="O240" t="str">
            <v>Gl</v>
          </cell>
        </row>
        <row r="241">
          <cell r="A241" t="str">
            <v>IE108</v>
          </cell>
          <cell r="C241" t="str">
            <v>Instalación Poste adicional metálico sobre paso de carretera, incluye 2 postes con la medida adecuada, más conductor respectivo</v>
          </cell>
          <cell r="O241" t="str">
            <v>Gl</v>
          </cell>
        </row>
        <row r="242">
          <cell r="A242" t="str">
            <v>IE109</v>
          </cell>
          <cell r="C242" t="str">
            <v xml:space="preserve">Instalación Centro de Iluminación, corrugado e incluye ampolleta ahorro energía </v>
          </cell>
          <cell r="O242" t="str">
            <v>Gl</v>
          </cell>
        </row>
        <row r="243">
          <cell r="A243" t="str">
            <v>IE110</v>
          </cell>
          <cell r="C243" t="str">
            <v>Instalación Centro de Enchufe, corrugado enchufe doble</v>
          </cell>
          <cell r="O243" t="str">
            <v>Gl</v>
          </cell>
        </row>
        <row r="244">
          <cell r="A244" t="str">
            <v>IE111</v>
          </cell>
          <cell r="C244" t="str">
            <v>Centro de Protección</v>
          </cell>
          <cell r="D244" t="str">
            <v xml:space="preserve">Diferencial </v>
          </cell>
          <cell r="F244" t="str">
            <v>Marca Marisio o similar</v>
          </cell>
          <cell r="O244" t="str">
            <v>Gl</v>
          </cell>
        </row>
        <row r="245">
          <cell r="A245" t="str">
            <v>IE112</v>
          </cell>
          <cell r="C245" t="str">
            <v>Centro de Protección</v>
          </cell>
          <cell r="D245" t="str">
            <v>Disyuntor</v>
          </cell>
          <cell r="F245" t="str">
            <v>Marca Marisio o similar</v>
          </cell>
          <cell r="O245" t="str">
            <v>Gl</v>
          </cell>
        </row>
        <row r="246">
          <cell r="A246" t="str">
            <v>IE113</v>
          </cell>
          <cell r="C246" t="str">
            <v>Instalación Colocación Remarcador, incluye caja y el cableado necesario</v>
          </cell>
          <cell r="O246" t="str">
            <v>Gl</v>
          </cell>
        </row>
        <row r="247">
          <cell r="A247" t="str">
            <v>IE114</v>
          </cell>
          <cell r="C247" t="str">
            <v>Instalación Tierra de protección</v>
          </cell>
          <cell r="O247" t="str">
            <v>Gl</v>
          </cell>
        </row>
        <row r="248">
          <cell r="A248" t="str">
            <v>IE115</v>
          </cell>
          <cell r="C248" t="str">
            <v>Instalacion Bomba de Agua con Estanque Según Propuesta</v>
          </cell>
          <cell r="O248" t="str">
            <v>Gl</v>
          </cell>
        </row>
        <row r="249">
          <cell r="A249" t="str">
            <v>IE116</v>
          </cell>
          <cell r="C249" t="str">
            <v>Instalación Completa, &lt; 30 mtr, considera 1 centro de Luz y 1 Enchufes, Protecciones (tierra), diferencial, Disyuntor y pago de permisos</v>
          </cell>
          <cell r="O249" t="str">
            <v>Gl</v>
          </cell>
        </row>
        <row r="250">
          <cell r="A250" t="str">
            <v>IE117</v>
          </cell>
        </row>
        <row r="251">
          <cell r="A251" t="str">
            <v>IE118</v>
          </cell>
        </row>
        <row r="252">
          <cell r="A252" t="str">
            <v>IE119</v>
          </cell>
        </row>
        <row r="253">
          <cell r="A253" t="str">
            <v>IE120</v>
          </cell>
        </row>
        <row r="255">
          <cell r="A255" t="str">
            <v>IS000</v>
          </cell>
          <cell r="C255" t="str">
            <v>Instalación Sanitaria</v>
          </cell>
        </row>
        <row r="256">
          <cell r="A256" t="str">
            <v>IS001</v>
          </cell>
          <cell r="C256" t="str">
            <v>Tubo</v>
          </cell>
          <cell r="D256" t="str">
            <v>PVC</v>
          </cell>
          <cell r="E256" t="str">
            <v>Clase 16</v>
          </cell>
          <cell r="F256" t="str">
            <v>Duratec Vinilit</v>
          </cell>
          <cell r="H256">
            <v>3</v>
          </cell>
          <cell r="I256" t="str">
            <v>m</v>
          </cell>
          <cell r="L256">
            <v>20</v>
          </cell>
          <cell r="M256" t="str">
            <v>mm</v>
          </cell>
          <cell r="O256" t="str">
            <v>tira</v>
          </cell>
        </row>
        <row r="257">
          <cell r="A257" t="str">
            <v>IS002</v>
          </cell>
          <cell r="C257" t="str">
            <v>Tubo</v>
          </cell>
          <cell r="D257" t="str">
            <v>PVC</v>
          </cell>
          <cell r="E257" t="str">
            <v>Clase 10</v>
          </cell>
          <cell r="F257" t="str">
            <v>Duratec Vinilit</v>
          </cell>
          <cell r="H257">
            <v>3</v>
          </cell>
          <cell r="I257" t="str">
            <v>m</v>
          </cell>
          <cell r="L257">
            <v>25</v>
          </cell>
          <cell r="M257" t="str">
            <v>mm</v>
          </cell>
          <cell r="O257" t="str">
            <v>tira</v>
          </cell>
        </row>
        <row r="258">
          <cell r="A258" t="str">
            <v>IS003</v>
          </cell>
          <cell r="C258" t="str">
            <v>Tubo</v>
          </cell>
          <cell r="D258" t="str">
            <v>PVC</v>
          </cell>
          <cell r="E258" t="str">
            <v>Clase 10</v>
          </cell>
          <cell r="F258" t="str">
            <v>Duratec Vinilit</v>
          </cell>
          <cell r="H258">
            <v>3</v>
          </cell>
          <cell r="I258" t="str">
            <v>m</v>
          </cell>
          <cell r="L258">
            <v>32</v>
          </cell>
          <cell r="M258" t="str">
            <v>mm</v>
          </cell>
          <cell r="O258" t="str">
            <v>tira</v>
          </cell>
        </row>
        <row r="259">
          <cell r="A259" t="str">
            <v>IS004</v>
          </cell>
          <cell r="C259" t="str">
            <v>Tubo</v>
          </cell>
          <cell r="D259" t="str">
            <v>PVC</v>
          </cell>
          <cell r="E259" t="str">
            <v>Sanitario Gris</v>
          </cell>
          <cell r="F259" t="str">
            <v>Tigre</v>
          </cell>
          <cell r="H259">
            <v>2</v>
          </cell>
          <cell r="I259" t="str">
            <v>m</v>
          </cell>
          <cell r="L259">
            <v>75</v>
          </cell>
          <cell r="M259" t="str">
            <v>mm</v>
          </cell>
          <cell r="O259" t="str">
            <v>tira</v>
          </cell>
        </row>
        <row r="260">
          <cell r="A260" t="str">
            <v>IS005</v>
          </cell>
          <cell r="C260" t="str">
            <v>Tubo</v>
          </cell>
          <cell r="D260" t="str">
            <v>PVC</v>
          </cell>
          <cell r="E260" t="str">
            <v>Sanitario Gris</v>
          </cell>
          <cell r="F260" t="str">
            <v>Tigre</v>
          </cell>
          <cell r="H260">
            <v>3</v>
          </cell>
          <cell r="I260" t="str">
            <v>m</v>
          </cell>
          <cell r="L260">
            <v>75</v>
          </cell>
          <cell r="M260" t="str">
            <v>mm</v>
          </cell>
          <cell r="O260" t="str">
            <v>tira</v>
          </cell>
        </row>
        <row r="261">
          <cell r="A261" t="str">
            <v>IS006</v>
          </cell>
          <cell r="C261" t="str">
            <v>Codo 87,5º</v>
          </cell>
          <cell r="D261" t="str">
            <v>PVC</v>
          </cell>
          <cell r="E261" t="str">
            <v>Sanitario Gris</v>
          </cell>
          <cell r="F261" t="str">
            <v>Tigre</v>
          </cell>
          <cell r="L261">
            <v>75</v>
          </cell>
          <cell r="M261" t="str">
            <v>mm</v>
          </cell>
          <cell r="O261" t="str">
            <v>C/U</v>
          </cell>
        </row>
        <row r="262">
          <cell r="A262" t="str">
            <v>IS007</v>
          </cell>
          <cell r="C262" t="str">
            <v>Abrazadera x tubería</v>
          </cell>
          <cell r="D262" t="str">
            <v>PVC</v>
          </cell>
          <cell r="E262" t="str">
            <v>Sanitario Gris</v>
          </cell>
          <cell r="F262" t="str">
            <v>Hoffens</v>
          </cell>
          <cell r="L262">
            <v>75</v>
          </cell>
          <cell r="M262" t="str">
            <v>mm</v>
          </cell>
          <cell r="O262" t="str">
            <v>C/U</v>
          </cell>
        </row>
        <row r="263">
          <cell r="A263" t="str">
            <v>IS008</v>
          </cell>
          <cell r="C263" t="str">
            <v>Manguera</v>
          </cell>
          <cell r="D263" t="str">
            <v>Espiral</v>
          </cell>
          <cell r="E263" t="str">
            <v>Amarilla, espiral</v>
          </cell>
          <cell r="F263" t="str">
            <v>Liquiflex</v>
          </cell>
          <cell r="L263" t="str">
            <v>1"</v>
          </cell>
          <cell r="M263" t="str">
            <v>plg</v>
          </cell>
          <cell r="O263" t="str">
            <v>C/U</v>
          </cell>
        </row>
        <row r="264">
          <cell r="A264" t="str">
            <v>IS009</v>
          </cell>
          <cell r="C264" t="str">
            <v>Cañeria</v>
          </cell>
          <cell r="D264" t="str">
            <v>Plansa</v>
          </cell>
          <cell r="E264" t="str">
            <v>Negra.</v>
          </cell>
          <cell r="F264" t="str">
            <v>Tigre</v>
          </cell>
          <cell r="H264">
            <v>10</v>
          </cell>
          <cell r="I264" t="str">
            <v>m</v>
          </cell>
          <cell r="L264" t="str">
            <v>1/2"</v>
          </cell>
          <cell r="M264" t="str">
            <v>plg</v>
          </cell>
          <cell r="O264" t="str">
            <v>Rollo (10m)</v>
          </cell>
        </row>
        <row r="265">
          <cell r="A265" t="str">
            <v>IS010</v>
          </cell>
          <cell r="C265" t="str">
            <v>Cañeria</v>
          </cell>
          <cell r="D265" t="str">
            <v>Plansa</v>
          </cell>
          <cell r="E265" t="str">
            <v>Negra.</v>
          </cell>
          <cell r="F265" t="str">
            <v>Tigre</v>
          </cell>
          <cell r="H265">
            <v>10</v>
          </cell>
          <cell r="I265" t="str">
            <v>m</v>
          </cell>
          <cell r="L265" t="str">
            <v>3/4"</v>
          </cell>
          <cell r="M265" t="str">
            <v>plg</v>
          </cell>
          <cell r="O265" t="str">
            <v>Rollo (10m)</v>
          </cell>
        </row>
        <row r="266">
          <cell r="A266" t="str">
            <v>IS011</v>
          </cell>
          <cell r="C266" t="str">
            <v>Cañeria</v>
          </cell>
          <cell r="D266" t="str">
            <v>Plansa</v>
          </cell>
          <cell r="E266" t="str">
            <v>Negra.</v>
          </cell>
          <cell r="F266" t="str">
            <v>Tigre</v>
          </cell>
          <cell r="H266">
            <v>25</v>
          </cell>
          <cell r="I266" t="str">
            <v>m</v>
          </cell>
          <cell r="L266" t="str">
            <v>1"</v>
          </cell>
          <cell r="M266" t="str">
            <v>plg</v>
          </cell>
          <cell r="O266" t="str">
            <v>Rollo (25m)</v>
          </cell>
        </row>
        <row r="267">
          <cell r="A267" t="str">
            <v>IS012</v>
          </cell>
          <cell r="C267" t="str">
            <v>Cañeria</v>
          </cell>
          <cell r="D267" t="str">
            <v>Plansa</v>
          </cell>
          <cell r="E267" t="str">
            <v>Negra.</v>
          </cell>
          <cell r="F267" t="str">
            <v>Tigre</v>
          </cell>
          <cell r="H267">
            <v>1</v>
          </cell>
          <cell r="I267" t="str">
            <v>m</v>
          </cell>
          <cell r="L267" t="str">
            <v>1/2"</v>
          </cell>
          <cell r="M267" t="str">
            <v>plg</v>
          </cell>
          <cell r="O267" t="str">
            <v>ml</v>
          </cell>
        </row>
        <row r="268">
          <cell r="A268" t="str">
            <v>IS013</v>
          </cell>
          <cell r="C268" t="str">
            <v>Cañeria</v>
          </cell>
          <cell r="D268" t="str">
            <v>Plansa</v>
          </cell>
          <cell r="E268" t="str">
            <v>Negra.</v>
          </cell>
          <cell r="F268" t="str">
            <v>Tigre</v>
          </cell>
          <cell r="H268">
            <v>1</v>
          </cell>
          <cell r="I268" t="str">
            <v>m</v>
          </cell>
          <cell r="L268" t="str">
            <v>3/4"</v>
          </cell>
          <cell r="M268" t="str">
            <v>plg</v>
          </cell>
          <cell r="O268" t="str">
            <v>ml</v>
          </cell>
        </row>
        <row r="269">
          <cell r="A269" t="str">
            <v>IS014</v>
          </cell>
          <cell r="C269" t="str">
            <v>Cañeria</v>
          </cell>
          <cell r="D269" t="str">
            <v>Plansa</v>
          </cell>
          <cell r="E269" t="str">
            <v>Negra.</v>
          </cell>
          <cell r="F269" t="str">
            <v>Tigre</v>
          </cell>
          <cell r="H269">
            <v>1</v>
          </cell>
          <cell r="I269" t="str">
            <v>m</v>
          </cell>
          <cell r="L269" t="str">
            <v>1"</v>
          </cell>
          <cell r="M269" t="str">
            <v>plg</v>
          </cell>
          <cell r="O269" t="str">
            <v>ml</v>
          </cell>
        </row>
        <row r="270">
          <cell r="A270" t="str">
            <v>IS015</v>
          </cell>
          <cell r="C270" t="str">
            <v>Terminal</v>
          </cell>
          <cell r="D270" t="str">
            <v>Plansa</v>
          </cell>
          <cell r="E270" t="str">
            <v>Hilo Exterior Negro</v>
          </cell>
          <cell r="F270" t="str">
            <v>Hoffens</v>
          </cell>
          <cell r="L270" t="str">
            <v>1/2"</v>
          </cell>
          <cell r="M270" t="str">
            <v>plg</v>
          </cell>
          <cell r="O270" t="str">
            <v>Pack (3Un)</v>
          </cell>
        </row>
        <row r="271">
          <cell r="A271" t="str">
            <v>IS016</v>
          </cell>
          <cell r="C271" t="str">
            <v>Terminal</v>
          </cell>
          <cell r="D271" t="str">
            <v>Plansa</v>
          </cell>
          <cell r="E271" t="str">
            <v>Hilo Exterior Negro</v>
          </cell>
          <cell r="F271" t="str">
            <v>Hoffens</v>
          </cell>
          <cell r="L271" t="str">
            <v>3/4"</v>
          </cell>
          <cell r="M271" t="str">
            <v>plg</v>
          </cell>
          <cell r="O271" t="str">
            <v>C/U</v>
          </cell>
        </row>
        <row r="272">
          <cell r="A272" t="str">
            <v>IS017</v>
          </cell>
          <cell r="C272" t="str">
            <v>Terminal</v>
          </cell>
          <cell r="D272" t="str">
            <v>Plansa</v>
          </cell>
          <cell r="E272" t="str">
            <v>Hilo Exterior Negro</v>
          </cell>
          <cell r="F272" t="str">
            <v>Hoffens</v>
          </cell>
          <cell r="L272" t="str">
            <v>1"</v>
          </cell>
          <cell r="M272" t="str">
            <v>plg</v>
          </cell>
          <cell r="O272" t="str">
            <v>C/U</v>
          </cell>
        </row>
        <row r="273">
          <cell r="A273" t="str">
            <v>IS018</v>
          </cell>
          <cell r="C273" t="str">
            <v xml:space="preserve">Codo </v>
          </cell>
          <cell r="D273" t="str">
            <v>Plansa</v>
          </cell>
          <cell r="F273" t="str">
            <v>Hoffens</v>
          </cell>
          <cell r="L273" t="str">
            <v>1/2"</v>
          </cell>
          <cell r="M273" t="str">
            <v>plg</v>
          </cell>
          <cell r="O273" t="str">
            <v>Pack (3Un)</v>
          </cell>
        </row>
        <row r="274">
          <cell r="A274" t="str">
            <v>IS019</v>
          </cell>
          <cell r="C274" t="str">
            <v xml:space="preserve">Codo </v>
          </cell>
          <cell r="D274" t="str">
            <v>Plansa</v>
          </cell>
          <cell r="F274" t="str">
            <v>Hoffens</v>
          </cell>
          <cell r="L274" t="str">
            <v>3/4"</v>
          </cell>
          <cell r="M274" t="str">
            <v>plg</v>
          </cell>
          <cell r="O274" t="str">
            <v>C/U</v>
          </cell>
        </row>
        <row r="275">
          <cell r="A275" t="str">
            <v>IS020</v>
          </cell>
          <cell r="C275" t="str">
            <v xml:space="preserve">Codo </v>
          </cell>
          <cell r="D275" t="str">
            <v>Plansa</v>
          </cell>
          <cell r="F275" t="str">
            <v>Hoffens</v>
          </cell>
          <cell r="L275" t="str">
            <v>1"</v>
          </cell>
          <cell r="M275" t="str">
            <v>plg</v>
          </cell>
          <cell r="O275" t="str">
            <v>C/U</v>
          </cell>
        </row>
        <row r="276">
          <cell r="A276" t="str">
            <v>IS021</v>
          </cell>
          <cell r="C276" t="str">
            <v>Unión</v>
          </cell>
          <cell r="D276" t="str">
            <v>Plansa</v>
          </cell>
          <cell r="E276" t="str">
            <v>Doble</v>
          </cell>
          <cell r="F276" t="str">
            <v>Hoffens</v>
          </cell>
          <cell r="L276" t="str">
            <v>1/2"</v>
          </cell>
          <cell r="M276" t="str">
            <v>plg</v>
          </cell>
          <cell r="O276" t="str">
            <v>Pack (3Un)</v>
          </cell>
        </row>
        <row r="277">
          <cell r="A277" t="str">
            <v>IS022</v>
          </cell>
          <cell r="C277" t="str">
            <v>Unión</v>
          </cell>
          <cell r="D277" t="str">
            <v>Plansa</v>
          </cell>
          <cell r="E277" t="str">
            <v>Doble</v>
          </cell>
          <cell r="F277" t="str">
            <v>Hoffens</v>
          </cell>
          <cell r="L277" t="str">
            <v>3/4"</v>
          </cell>
          <cell r="M277" t="str">
            <v>plg</v>
          </cell>
          <cell r="O277" t="str">
            <v>C/U</v>
          </cell>
        </row>
        <row r="278">
          <cell r="A278" t="str">
            <v>IS023</v>
          </cell>
          <cell r="C278" t="str">
            <v>Unión</v>
          </cell>
          <cell r="D278" t="str">
            <v>Plansa</v>
          </cell>
          <cell r="E278" t="str">
            <v>Doble</v>
          </cell>
          <cell r="F278" t="str">
            <v>Hoffens</v>
          </cell>
          <cell r="L278" t="str">
            <v>1"</v>
          </cell>
          <cell r="M278" t="str">
            <v>plg</v>
          </cell>
          <cell r="O278" t="str">
            <v>C/U</v>
          </cell>
        </row>
        <row r="279">
          <cell r="A279" t="str">
            <v>IS024</v>
          </cell>
          <cell r="C279" t="str">
            <v>Terminal</v>
          </cell>
          <cell r="D279" t="str">
            <v>PVC Presión</v>
          </cell>
          <cell r="E279" t="str">
            <v>Ce-Hi</v>
          </cell>
          <cell r="F279" t="str">
            <v>Duratec Vinilit</v>
          </cell>
          <cell r="J279">
            <v>20</v>
          </cell>
          <cell r="K279" t="str">
            <v>mm</v>
          </cell>
          <cell r="L279" t="str">
            <v>1/2"</v>
          </cell>
          <cell r="M279" t="str">
            <v>plg</v>
          </cell>
          <cell r="O279" t="str">
            <v>C/U</v>
          </cell>
        </row>
        <row r="280">
          <cell r="A280" t="str">
            <v>IS025</v>
          </cell>
          <cell r="C280" t="str">
            <v>Terminal</v>
          </cell>
          <cell r="D280" t="str">
            <v>PVC Presión</v>
          </cell>
          <cell r="E280" t="str">
            <v>Ce-Hi</v>
          </cell>
          <cell r="F280" t="str">
            <v>Duratec Vinilit</v>
          </cell>
          <cell r="J280">
            <v>25</v>
          </cell>
          <cell r="K280" t="str">
            <v>mm</v>
          </cell>
          <cell r="L280" t="str">
            <v>3/4"</v>
          </cell>
          <cell r="M280" t="str">
            <v>plg</v>
          </cell>
          <cell r="O280" t="str">
            <v>C/U</v>
          </cell>
        </row>
        <row r="281">
          <cell r="A281" t="str">
            <v>IS026</v>
          </cell>
          <cell r="C281" t="str">
            <v>Terminal</v>
          </cell>
          <cell r="D281" t="str">
            <v>PVC Presión</v>
          </cell>
          <cell r="E281" t="str">
            <v>Ce-Hi</v>
          </cell>
          <cell r="F281" t="str">
            <v>Duratec Vinilit</v>
          </cell>
          <cell r="J281">
            <v>32</v>
          </cell>
          <cell r="K281" t="str">
            <v>mm</v>
          </cell>
          <cell r="L281" t="str">
            <v>1"</v>
          </cell>
          <cell r="M281" t="str">
            <v>plg</v>
          </cell>
          <cell r="O281" t="str">
            <v>C/U</v>
          </cell>
        </row>
        <row r="282">
          <cell r="A282" t="str">
            <v>IS027</v>
          </cell>
          <cell r="C282" t="str">
            <v>Terminal</v>
          </cell>
          <cell r="D282" t="str">
            <v>PVC Presión</v>
          </cell>
          <cell r="E282" t="str">
            <v>Ce-He</v>
          </cell>
          <cell r="F282" t="str">
            <v>Duratec Vinilit</v>
          </cell>
          <cell r="J282">
            <v>20</v>
          </cell>
          <cell r="K282" t="str">
            <v>mm</v>
          </cell>
          <cell r="L282" t="str">
            <v>1/2"</v>
          </cell>
          <cell r="M282" t="str">
            <v>plg</v>
          </cell>
          <cell r="O282" t="str">
            <v>C/U</v>
          </cell>
        </row>
        <row r="283">
          <cell r="A283" t="str">
            <v>IS028</v>
          </cell>
          <cell r="C283" t="str">
            <v>Terminal</v>
          </cell>
          <cell r="D283" t="str">
            <v>PVC Presión</v>
          </cell>
          <cell r="E283" t="str">
            <v>Ce-He</v>
          </cell>
          <cell r="F283" t="str">
            <v>Duratec Vinilit</v>
          </cell>
          <cell r="J283">
            <v>25</v>
          </cell>
          <cell r="K283" t="str">
            <v>mm</v>
          </cell>
          <cell r="L283" t="str">
            <v>3/4"</v>
          </cell>
          <cell r="M283" t="str">
            <v>plg</v>
          </cell>
          <cell r="O283" t="str">
            <v>C/U</v>
          </cell>
        </row>
        <row r="284">
          <cell r="A284" t="str">
            <v>IS029</v>
          </cell>
          <cell r="C284" t="str">
            <v>Terminal</v>
          </cell>
          <cell r="D284" t="str">
            <v>PVC Presión</v>
          </cell>
          <cell r="E284" t="str">
            <v>Ce-He</v>
          </cell>
          <cell r="F284" t="str">
            <v>Duratec Vinilit</v>
          </cell>
          <cell r="J284">
            <v>32</v>
          </cell>
          <cell r="K284" t="str">
            <v>mm</v>
          </cell>
          <cell r="L284" t="str">
            <v>1"</v>
          </cell>
          <cell r="M284" t="str">
            <v>plg</v>
          </cell>
          <cell r="O284" t="str">
            <v>C/U</v>
          </cell>
        </row>
        <row r="285">
          <cell r="A285" t="str">
            <v>IS030</v>
          </cell>
          <cell r="C285" t="str">
            <v>Unión Americana</v>
          </cell>
          <cell r="D285" t="str">
            <v>PVC Presión</v>
          </cell>
          <cell r="E285" t="str">
            <v>Cementar</v>
          </cell>
          <cell r="F285" t="str">
            <v>Duratec Vinilit</v>
          </cell>
          <cell r="L285">
            <v>20</v>
          </cell>
          <cell r="M285" t="str">
            <v>mm</v>
          </cell>
          <cell r="O285" t="str">
            <v>C/U</v>
          </cell>
        </row>
        <row r="286">
          <cell r="A286" t="str">
            <v>IS031</v>
          </cell>
          <cell r="C286" t="str">
            <v>Unión Americana</v>
          </cell>
          <cell r="D286" t="str">
            <v>PVC Presión</v>
          </cell>
          <cell r="E286" t="str">
            <v>Cementar</v>
          </cell>
          <cell r="F286" t="str">
            <v>Duratec Vinilit</v>
          </cell>
          <cell r="L286">
            <v>25</v>
          </cell>
          <cell r="M286" t="str">
            <v>mm</v>
          </cell>
          <cell r="O286" t="str">
            <v>C/U</v>
          </cell>
        </row>
        <row r="287">
          <cell r="A287" t="str">
            <v>IS032</v>
          </cell>
          <cell r="C287" t="str">
            <v>Unión Americana</v>
          </cell>
          <cell r="D287" t="str">
            <v>PVC Presión</v>
          </cell>
          <cell r="E287" t="str">
            <v>Cementar</v>
          </cell>
          <cell r="F287" t="str">
            <v>Duratec Vinilit</v>
          </cell>
          <cell r="L287">
            <v>32</v>
          </cell>
          <cell r="M287" t="str">
            <v>mm</v>
          </cell>
          <cell r="O287" t="str">
            <v>C/U</v>
          </cell>
        </row>
        <row r="288">
          <cell r="A288" t="str">
            <v>IS033</v>
          </cell>
          <cell r="C288" t="str">
            <v>Unión Americana</v>
          </cell>
          <cell r="D288" t="str">
            <v>PVC Presión</v>
          </cell>
          <cell r="E288" t="str">
            <v xml:space="preserve">Hi </v>
          </cell>
          <cell r="F288" t="str">
            <v>Duratec Vinilit</v>
          </cell>
          <cell r="L288" t="str">
            <v>1/2"</v>
          </cell>
          <cell r="M288" t="str">
            <v>plg</v>
          </cell>
          <cell r="O288" t="str">
            <v>C/U</v>
          </cell>
        </row>
        <row r="289">
          <cell r="A289" t="str">
            <v>IS034</v>
          </cell>
          <cell r="C289" t="str">
            <v>Unión Americana</v>
          </cell>
          <cell r="D289" t="str">
            <v>PVC Presión</v>
          </cell>
          <cell r="E289" t="str">
            <v xml:space="preserve">Hi </v>
          </cell>
          <cell r="F289" t="str">
            <v>Duratec Vinilit</v>
          </cell>
          <cell r="L289" t="str">
            <v>3/4"</v>
          </cell>
          <cell r="M289" t="str">
            <v>plg</v>
          </cell>
          <cell r="O289" t="str">
            <v>C/U</v>
          </cell>
        </row>
        <row r="290">
          <cell r="A290" t="str">
            <v>IS035</v>
          </cell>
          <cell r="C290" t="str">
            <v>Unión Americana</v>
          </cell>
          <cell r="D290" t="str">
            <v>PVC Presión</v>
          </cell>
          <cell r="E290" t="str">
            <v xml:space="preserve">Hi </v>
          </cell>
          <cell r="F290" t="str">
            <v>Duratec Vinilit</v>
          </cell>
          <cell r="L290" t="str">
            <v>1"</v>
          </cell>
          <cell r="M290" t="str">
            <v>plg</v>
          </cell>
          <cell r="O290" t="str">
            <v>C/U</v>
          </cell>
        </row>
        <row r="291">
          <cell r="A291" t="str">
            <v>IS036</v>
          </cell>
          <cell r="C291" t="str">
            <v>Valvula de Pie</v>
          </cell>
          <cell r="D291" t="str">
            <v>Metal</v>
          </cell>
          <cell r="E291" t="str">
            <v>Con filtro de rejilla</v>
          </cell>
          <cell r="F291" t="str">
            <v>Bronzo</v>
          </cell>
          <cell r="L291" t="str">
            <v>1"</v>
          </cell>
          <cell r="M291" t="str">
            <v>plg</v>
          </cell>
          <cell r="O291" t="str">
            <v>C/U</v>
          </cell>
        </row>
        <row r="292">
          <cell r="A292" t="str">
            <v>IS037</v>
          </cell>
          <cell r="C292" t="str">
            <v>Valvula de Pie</v>
          </cell>
          <cell r="D292" t="str">
            <v>PVC</v>
          </cell>
          <cell r="E292" t="str">
            <v>Unión roscada</v>
          </cell>
          <cell r="F292" t="str">
            <v>Hoffens</v>
          </cell>
          <cell r="L292" t="str">
            <v>1"</v>
          </cell>
          <cell r="M292" t="str">
            <v>plg</v>
          </cell>
          <cell r="O292" t="str">
            <v>C/U</v>
          </cell>
        </row>
        <row r="293">
          <cell r="A293" t="str">
            <v>IS038</v>
          </cell>
          <cell r="C293" t="str">
            <v>Filtro</v>
          </cell>
          <cell r="D293" t="str">
            <v>PVC</v>
          </cell>
          <cell r="E293" t="str">
            <v>Malla</v>
          </cell>
          <cell r="F293" t="str">
            <v>Mesch</v>
          </cell>
          <cell r="L293" t="str">
            <v>1"</v>
          </cell>
          <cell r="M293" t="str">
            <v>plg</v>
          </cell>
          <cell r="O293" t="str">
            <v>C/U</v>
          </cell>
        </row>
        <row r="294">
          <cell r="A294" t="str">
            <v>IS039</v>
          </cell>
          <cell r="C294" t="str">
            <v>Interruptor de Nivel</v>
          </cell>
          <cell r="D294" t="str">
            <v>PVC/Cobre</v>
          </cell>
          <cell r="E294" t="str">
            <v>Largo: 3 mtr</v>
          </cell>
          <cell r="F294" t="str">
            <v>PGIC</v>
          </cell>
          <cell r="H294">
            <v>3</v>
          </cell>
          <cell r="I294" t="str">
            <v>mtr</v>
          </cell>
          <cell r="O294" t="str">
            <v>C/U</v>
          </cell>
        </row>
        <row r="295">
          <cell r="A295" t="str">
            <v>IS040</v>
          </cell>
          <cell r="C295" t="str">
            <v>Bomba Periferica</v>
          </cell>
          <cell r="D295" t="str">
            <v>Metal</v>
          </cell>
          <cell r="E295" t="str">
            <v>0,5 Hp/220 V</v>
          </cell>
          <cell r="F295" t="str">
            <v>Humboldt</v>
          </cell>
          <cell r="H295" t="str">
            <v>TPM-60</v>
          </cell>
          <cell r="L295" t="str">
            <v>1"</v>
          </cell>
          <cell r="M295" t="str">
            <v>plg</v>
          </cell>
          <cell r="O295" t="str">
            <v>C/U</v>
          </cell>
        </row>
        <row r="296">
          <cell r="A296" t="str">
            <v>IS041</v>
          </cell>
          <cell r="C296" t="str">
            <v xml:space="preserve">Bomba Centrifuga </v>
          </cell>
          <cell r="D296" t="str">
            <v>Metal</v>
          </cell>
          <cell r="E296" t="str">
            <v>1,0 Hp/220 V</v>
          </cell>
          <cell r="F296" t="str">
            <v>Humboldt</v>
          </cell>
          <cell r="H296" t="str">
            <v>TCPM-158</v>
          </cell>
          <cell r="L296" t="str">
            <v>1"</v>
          </cell>
          <cell r="M296" t="str">
            <v>plg</v>
          </cell>
          <cell r="O296" t="str">
            <v>C/U</v>
          </cell>
        </row>
        <row r="297">
          <cell r="A297" t="str">
            <v>IS042</v>
          </cell>
          <cell r="C297" t="str">
            <v>Union Estanque</v>
          </cell>
          <cell r="D297" t="str">
            <v>PVC</v>
          </cell>
          <cell r="E297" t="str">
            <v>He-Ce 20mmx1/2"</v>
          </cell>
          <cell r="F297" t="str">
            <v>Vinilit</v>
          </cell>
          <cell r="J297">
            <v>20</v>
          </cell>
          <cell r="K297" t="str">
            <v>mm</v>
          </cell>
          <cell r="L297" t="str">
            <v>1/2"</v>
          </cell>
          <cell r="M297" t="str">
            <v>plg</v>
          </cell>
          <cell r="O297" t="str">
            <v>C/U</v>
          </cell>
        </row>
        <row r="298">
          <cell r="A298" t="str">
            <v>IS043</v>
          </cell>
          <cell r="C298" t="str">
            <v>Union Estanque</v>
          </cell>
          <cell r="D298" t="str">
            <v>PVC</v>
          </cell>
          <cell r="E298" t="str">
            <v>He-Ce 25mmx3/4"</v>
          </cell>
          <cell r="F298" t="str">
            <v>Vinilit</v>
          </cell>
          <cell r="J298">
            <v>25</v>
          </cell>
          <cell r="K298" t="str">
            <v>mm</v>
          </cell>
          <cell r="L298" t="str">
            <v>3/4"</v>
          </cell>
          <cell r="M298" t="str">
            <v>plg</v>
          </cell>
          <cell r="O298" t="str">
            <v>C/U</v>
          </cell>
        </row>
        <row r="299">
          <cell r="A299" t="str">
            <v>IS044</v>
          </cell>
          <cell r="C299" t="str">
            <v>Union Estanque</v>
          </cell>
          <cell r="D299" t="str">
            <v>PVC</v>
          </cell>
          <cell r="E299" t="str">
            <v>He-Ce 20mmx1/2"</v>
          </cell>
          <cell r="F299" t="str">
            <v>Vinilit</v>
          </cell>
          <cell r="J299">
            <v>32</v>
          </cell>
          <cell r="K299" t="str">
            <v>mm</v>
          </cell>
          <cell r="L299" t="str">
            <v>1"</v>
          </cell>
          <cell r="M299" t="str">
            <v>plg</v>
          </cell>
          <cell r="O299" t="str">
            <v>C/U</v>
          </cell>
        </row>
        <row r="300">
          <cell r="A300" t="str">
            <v>IS045</v>
          </cell>
          <cell r="C300" t="str">
            <v>Estanque</v>
          </cell>
          <cell r="D300" t="str">
            <v xml:space="preserve">Polietileno </v>
          </cell>
          <cell r="E300" t="str">
            <v>500 ltrs.</v>
          </cell>
          <cell r="F300" t="str">
            <v>InfraPlast</v>
          </cell>
          <cell r="L300">
            <v>500</v>
          </cell>
          <cell r="M300" t="str">
            <v>Ltrs</v>
          </cell>
          <cell r="O300" t="str">
            <v>C/U</v>
          </cell>
        </row>
        <row r="301">
          <cell r="A301" t="str">
            <v>IS046</v>
          </cell>
          <cell r="C301" t="str">
            <v>Estanque</v>
          </cell>
          <cell r="D301" t="str">
            <v>Fibra</v>
          </cell>
          <cell r="E301" t="str">
            <v>200 ltrs.</v>
          </cell>
          <cell r="F301" t="str">
            <v>Peña</v>
          </cell>
          <cell r="L301">
            <v>200</v>
          </cell>
          <cell r="M301" t="str">
            <v>Ltrs</v>
          </cell>
          <cell r="O301" t="str">
            <v>C/U</v>
          </cell>
        </row>
        <row r="302">
          <cell r="A302" t="str">
            <v>IS047</v>
          </cell>
          <cell r="C302" t="str">
            <v>Llave de Jardin</v>
          </cell>
          <cell r="D302" t="str">
            <v>Metal</v>
          </cell>
          <cell r="E302" t="str">
            <v>Bola 1/2"</v>
          </cell>
          <cell r="F302" t="str">
            <v>Bronzo</v>
          </cell>
          <cell r="L302" t="str">
            <v>1/2"</v>
          </cell>
          <cell r="M302" t="str">
            <v>plg</v>
          </cell>
          <cell r="O302" t="str">
            <v>C/U</v>
          </cell>
        </row>
        <row r="303">
          <cell r="A303" t="str">
            <v>IS048</v>
          </cell>
          <cell r="C303" t="str">
            <v>Fosa Séptica</v>
          </cell>
          <cell r="D303" t="str">
            <v>Pilietileno Alta Den.</v>
          </cell>
          <cell r="E303" t="str">
            <v>Vertical 1.000 ltrs</v>
          </cell>
          <cell r="F303" t="str">
            <v>InfraPlast</v>
          </cell>
          <cell r="L303">
            <v>1000</v>
          </cell>
          <cell r="M303" t="str">
            <v>Ltrs</v>
          </cell>
          <cell r="O303" t="str">
            <v>C/U</v>
          </cell>
        </row>
        <row r="304">
          <cell r="A304" t="str">
            <v>IS049</v>
          </cell>
          <cell r="C304" t="str">
            <v>Desgrasador</v>
          </cell>
          <cell r="D304" t="str">
            <v>Pilietileno Alta Den.</v>
          </cell>
          <cell r="E304" t="str">
            <v>Conexión 110 mm</v>
          </cell>
          <cell r="F304" t="str">
            <v>InfraPlast</v>
          </cell>
          <cell r="O304" t="str">
            <v>C/U</v>
          </cell>
        </row>
        <row r="305">
          <cell r="A305" t="str">
            <v>IS050</v>
          </cell>
          <cell r="C305" t="str">
            <v xml:space="preserve">Distribuidor </v>
          </cell>
          <cell r="D305" t="str">
            <v>Pilietileno Alta Den.</v>
          </cell>
          <cell r="E305" t="str">
            <v>Conexión 110 mm</v>
          </cell>
          <cell r="F305" t="str">
            <v>InfraPlast</v>
          </cell>
          <cell r="O305" t="str">
            <v>C/U</v>
          </cell>
        </row>
        <row r="306">
          <cell r="A306" t="str">
            <v>IS051</v>
          </cell>
          <cell r="C306" t="str">
            <v>Kit Fosa</v>
          </cell>
          <cell r="D306" t="str">
            <v>Pilietileno Alta Den.</v>
          </cell>
          <cell r="E306" t="str">
            <v xml:space="preserve">Fosa vertical 1200 l. </v>
          </cell>
          <cell r="F306" t="str">
            <v>InfraPlast</v>
          </cell>
          <cell r="H306" t="str">
            <v>1 desgr. 100 l+Cam Inspec+rep.dren+15 m dren + 15 ml de geotextil</v>
          </cell>
          <cell r="O306" t="str">
            <v>C/U</v>
          </cell>
        </row>
        <row r="307">
          <cell r="A307" t="str">
            <v>IS052</v>
          </cell>
          <cell r="C307" t="str">
            <v>Kit Fosa</v>
          </cell>
          <cell r="D307" t="str">
            <v>Pilietileno Alta Den.</v>
          </cell>
          <cell r="E307" t="str">
            <v xml:space="preserve">Fosa vertical 2350 l. </v>
          </cell>
          <cell r="F307" t="str">
            <v>InfraPlast</v>
          </cell>
          <cell r="H307" t="str">
            <v>1 desgr. 170 l+Cam Inspec+rep.dren+25 m dren + 25 ml de geotextil</v>
          </cell>
          <cell r="O307" t="str">
            <v>C/U</v>
          </cell>
        </row>
        <row r="308">
          <cell r="A308" t="str">
            <v>IS053</v>
          </cell>
          <cell r="C308" t="str">
            <v>Tuberia Drenaje</v>
          </cell>
          <cell r="D308" t="str">
            <v>Pilietileno Alta Den.</v>
          </cell>
          <cell r="E308" t="str">
            <v>100 mm</v>
          </cell>
          <cell r="F308" t="str">
            <v>Perfeco</v>
          </cell>
          <cell r="H308" t="str">
            <v>Perforaciones en los 360°.</v>
          </cell>
          <cell r="L308">
            <v>100</v>
          </cell>
          <cell r="M308" t="str">
            <v>mm</v>
          </cell>
          <cell r="O308" t="str">
            <v>ml</v>
          </cell>
        </row>
        <row r="309">
          <cell r="A309" t="str">
            <v>IS054</v>
          </cell>
          <cell r="C309" t="str">
            <v>Tubo Sanitario</v>
          </cell>
          <cell r="D309" t="str">
            <v>PVC</v>
          </cell>
          <cell r="E309" t="str">
            <v>Gris Cementar</v>
          </cell>
          <cell r="F309" t="str">
            <v>Tigre</v>
          </cell>
          <cell r="H309">
            <v>3</v>
          </cell>
          <cell r="I309" t="str">
            <v>mtr</v>
          </cell>
          <cell r="L309">
            <v>110</v>
          </cell>
          <cell r="M309" t="str">
            <v>mm</v>
          </cell>
          <cell r="O309" t="str">
            <v>tira</v>
          </cell>
        </row>
        <row r="310">
          <cell r="A310" t="str">
            <v>IS055</v>
          </cell>
          <cell r="C310" t="str">
            <v>Adhesivo en Pote</v>
          </cell>
          <cell r="D310" t="str">
            <v>Para Pvc</v>
          </cell>
          <cell r="F310" t="str">
            <v>Hoffens</v>
          </cell>
          <cell r="L310">
            <v>250</v>
          </cell>
          <cell r="M310" t="str">
            <v>cc</v>
          </cell>
          <cell r="O310" t="str">
            <v>Pote</v>
          </cell>
        </row>
        <row r="311">
          <cell r="A311" t="str">
            <v>IS056</v>
          </cell>
          <cell r="C311" t="str">
            <v>Adhesivo en Pote</v>
          </cell>
          <cell r="D311" t="str">
            <v>Para Pvc</v>
          </cell>
          <cell r="F311" t="str">
            <v>Vinilit</v>
          </cell>
          <cell r="L311">
            <v>500</v>
          </cell>
          <cell r="M311" t="str">
            <v>cc</v>
          </cell>
          <cell r="O311" t="str">
            <v>Pote</v>
          </cell>
        </row>
        <row r="312">
          <cell r="A312" t="str">
            <v>IS057</v>
          </cell>
          <cell r="C312" t="str">
            <v>Adhesivo en Pomo</v>
          </cell>
          <cell r="D312" t="str">
            <v>Para Pvc</v>
          </cell>
          <cell r="F312" t="str">
            <v>Vinilit</v>
          </cell>
          <cell r="L312">
            <v>25</v>
          </cell>
          <cell r="M312" t="str">
            <v>cc</v>
          </cell>
          <cell r="O312" t="str">
            <v>C/U</v>
          </cell>
        </row>
        <row r="313">
          <cell r="A313" t="str">
            <v>IS058</v>
          </cell>
          <cell r="C313" t="str">
            <v>Adhesivo en Pomo</v>
          </cell>
          <cell r="D313" t="str">
            <v>Para Pvc</v>
          </cell>
          <cell r="F313" t="str">
            <v>Vinilit</v>
          </cell>
          <cell r="L313">
            <v>60</v>
          </cell>
          <cell r="M313" t="str">
            <v>cc</v>
          </cell>
          <cell r="O313" t="str">
            <v>C/U</v>
          </cell>
        </row>
        <row r="314">
          <cell r="A314" t="str">
            <v>IS059</v>
          </cell>
          <cell r="C314" t="str">
            <v>Asiento WC</v>
          </cell>
          <cell r="D314" t="str">
            <v>PVC</v>
          </cell>
          <cell r="F314" t="str">
            <v>Tigre</v>
          </cell>
          <cell r="O314" t="str">
            <v>C/U</v>
          </cell>
        </row>
        <row r="315">
          <cell r="A315" t="str">
            <v>IS060</v>
          </cell>
          <cell r="C315" t="str">
            <v>Portarrollo</v>
          </cell>
          <cell r="E315" t="str">
            <v>Economico</v>
          </cell>
          <cell r="O315" t="str">
            <v>C/U</v>
          </cell>
        </row>
        <row r="316">
          <cell r="A316" t="str">
            <v>IS061</v>
          </cell>
          <cell r="C316" t="str">
            <v>Codo PVC presión, 1'' x 3/4'' HI/HI.</v>
          </cell>
        </row>
        <row r="317">
          <cell r="A317" t="str">
            <v>IS062</v>
          </cell>
          <cell r="C317" t="str">
            <v xml:space="preserve">teflon profesional 3/4''x10mt </v>
          </cell>
          <cell r="O317" t="str">
            <v>C/U</v>
          </cell>
        </row>
        <row r="318">
          <cell r="A318" t="str">
            <v>IS063</v>
          </cell>
          <cell r="C318" t="str">
            <v>receptaculo ducha</v>
          </cell>
          <cell r="F318" t="str">
            <v>ace</v>
          </cell>
          <cell r="H318">
            <v>70</v>
          </cell>
          <cell r="I318" t="str">
            <v>cm</v>
          </cell>
          <cell r="J318">
            <v>70</v>
          </cell>
          <cell r="K318" t="str">
            <v>cm</v>
          </cell>
          <cell r="O318" t="str">
            <v>C/U</v>
          </cell>
        </row>
        <row r="319">
          <cell r="A319" t="str">
            <v>IS064</v>
          </cell>
          <cell r="C319" t="str">
            <v>Juego sala de baño</v>
          </cell>
          <cell r="D319" t="str">
            <v>Blanca completo wc, estanque y lavatorio pedestal</v>
          </cell>
          <cell r="O319" t="str">
            <v>juego</v>
          </cell>
        </row>
        <row r="320">
          <cell r="A320" t="str">
            <v>IS065</v>
          </cell>
          <cell r="C320" t="str">
            <v>Lavaplatos</v>
          </cell>
          <cell r="D320" t="str">
            <v>Acero Inox.</v>
          </cell>
          <cell r="E320" t="str">
            <v>Izq./Der</v>
          </cell>
          <cell r="O320" t="str">
            <v>C/U</v>
          </cell>
        </row>
        <row r="321">
          <cell r="A321" t="str">
            <v>IS066</v>
          </cell>
          <cell r="C321" t="str">
            <v xml:space="preserve">WC con taza y estanque </v>
          </cell>
          <cell r="O321" t="str">
            <v>C/U</v>
          </cell>
        </row>
        <row r="322">
          <cell r="A322" t="str">
            <v>IS067</v>
          </cell>
        </row>
        <row r="324">
          <cell r="A324" t="str">
            <v>Ma000</v>
          </cell>
          <cell r="C324" t="str">
            <v>MADERA PINO SECO</v>
          </cell>
        </row>
        <row r="325">
          <cell r="A325" t="str">
            <v>Ma001</v>
          </cell>
          <cell r="C325" t="str">
            <v>Pieza Madera</v>
          </cell>
          <cell r="D325" t="str">
            <v>pino seco</v>
          </cell>
          <cell r="E325" t="str">
            <v>seco dimensionado</v>
          </cell>
          <cell r="F325" t="str">
            <v>s/m</v>
          </cell>
          <cell r="H325">
            <v>3.2</v>
          </cell>
          <cell r="I325" t="str">
            <v>mts</v>
          </cell>
          <cell r="J325">
            <v>1</v>
          </cell>
          <cell r="K325" t="str">
            <v>plg</v>
          </cell>
          <cell r="L325">
            <v>2</v>
          </cell>
          <cell r="M325" t="str">
            <v>plg</v>
          </cell>
          <cell r="O325" t="str">
            <v>unid</v>
          </cell>
        </row>
        <row r="326">
          <cell r="A326" t="str">
            <v>Ma002</v>
          </cell>
          <cell r="C326" t="str">
            <v>Pieza Madera</v>
          </cell>
          <cell r="D326" t="str">
            <v>pino seco</v>
          </cell>
          <cell r="E326" t="str">
            <v>seco dimensionado</v>
          </cell>
          <cell r="F326" t="str">
            <v>s/m</v>
          </cell>
          <cell r="H326">
            <v>3.2</v>
          </cell>
          <cell r="I326" t="str">
            <v>mts</v>
          </cell>
          <cell r="J326">
            <v>1</v>
          </cell>
          <cell r="K326" t="str">
            <v>plg</v>
          </cell>
          <cell r="L326">
            <v>3</v>
          </cell>
          <cell r="M326" t="str">
            <v>plg</v>
          </cell>
          <cell r="O326" t="str">
            <v>unid</v>
          </cell>
        </row>
        <row r="327">
          <cell r="A327" t="str">
            <v>Ma003</v>
          </cell>
          <cell r="C327" t="str">
            <v>Pieza Madera</v>
          </cell>
          <cell r="D327" t="str">
            <v>pino seco</v>
          </cell>
          <cell r="E327" t="str">
            <v>seco dimensionado</v>
          </cell>
          <cell r="F327" t="str">
            <v>s/m</v>
          </cell>
          <cell r="H327">
            <v>3.2</v>
          </cell>
          <cell r="I327" t="str">
            <v>mts</v>
          </cell>
          <cell r="J327">
            <v>1</v>
          </cell>
          <cell r="K327" t="str">
            <v>plg</v>
          </cell>
          <cell r="L327">
            <v>4</v>
          </cell>
          <cell r="M327" t="str">
            <v>plg</v>
          </cell>
          <cell r="O327" t="str">
            <v>unid</v>
          </cell>
        </row>
        <row r="328">
          <cell r="A328" t="str">
            <v>Ma004</v>
          </cell>
          <cell r="C328" t="str">
            <v>Pieza Madera</v>
          </cell>
          <cell r="D328" t="str">
            <v>pino seco</v>
          </cell>
          <cell r="E328" t="str">
            <v>seco dimensionado</v>
          </cell>
          <cell r="F328" t="str">
            <v>s/m</v>
          </cell>
          <cell r="H328">
            <v>3.2</v>
          </cell>
          <cell r="I328" t="str">
            <v>mts</v>
          </cell>
          <cell r="J328">
            <v>1</v>
          </cell>
          <cell r="K328" t="str">
            <v>plg</v>
          </cell>
          <cell r="L328">
            <v>5</v>
          </cell>
          <cell r="M328" t="str">
            <v>plg</v>
          </cell>
          <cell r="O328" t="str">
            <v>unid</v>
          </cell>
        </row>
        <row r="329">
          <cell r="A329" t="str">
            <v>Ma005</v>
          </cell>
          <cell r="C329" t="str">
            <v>Pieza Madera</v>
          </cell>
          <cell r="D329" t="str">
            <v>pino seco</v>
          </cell>
          <cell r="E329" t="str">
            <v>seco dimensionado</v>
          </cell>
          <cell r="F329" t="str">
            <v>s/m</v>
          </cell>
          <cell r="H329">
            <v>3.2</v>
          </cell>
          <cell r="I329" t="str">
            <v>mts</v>
          </cell>
          <cell r="J329">
            <v>2</v>
          </cell>
          <cell r="K329" t="str">
            <v>plg</v>
          </cell>
          <cell r="L329">
            <v>2</v>
          </cell>
          <cell r="M329" t="str">
            <v>plg</v>
          </cell>
          <cell r="O329" t="str">
            <v>unid</v>
          </cell>
        </row>
        <row r="330">
          <cell r="A330" t="str">
            <v>Ma006</v>
          </cell>
          <cell r="C330" t="str">
            <v>Pieza Madera</v>
          </cell>
          <cell r="D330" t="str">
            <v>pino seco</v>
          </cell>
          <cell r="E330" t="str">
            <v>seco dimensionado</v>
          </cell>
          <cell r="F330" t="str">
            <v>s/m</v>
          </cell>
          <cell r="H330">
            <v>3.2</v>
          </cell>
          <cell r="I330" t="str">
            <v>mts</v>
          </cell>
          <cell r="J330">
            <v>2</v>
          </cell>
          <cell r="K330" t="str">
            <v>plg</v>
          </cell>
          <cell r="L330">
            <v>3</v>
          </cell>
          <cell r="M330" t="str">
            <v>plg</v>
          </cell>
          <cell r="O330" t="str">
            <v>unid</v>
          </cell>
        </row>
        <row r="331">
          <cell r="A331" t="str">
            <v>Ma007</v>
          </cell>
          <cell r="C331" t="str">
            <v>Pieza Madera</v>
          </cell>
          <cell r="D331" t="str">
            <v>pino seco</v>
          </cell>
          <cell r="E331" t="str">
            <v>seco dimensionado</v>
          </cell>
          <cell r="F331" t="str">
            <v>s/m</v>
          </cell>
          <cell r="H331">
            <v>3.2</v>
          </cell>
          <cell r="I331" t="str">
            <v>mts</v>
          </cell>
          <cell r="J331">
            <v>2</v>
          </cell>
          <cell r="K331" t="str">
            <v>plg</v>
          </cell>
          <cell r="L331">
            <v>4</v>
          </cell>
          <cell r="M331" t="str">
            <v>plg</v>
          </cell>
          <cell r="O331" t="str">
            <v>unid</v>
          </cell>
        </row>
        <row r="332">
          <cell r="A332" t="str">
            <v>Ma008</v>
          </cell>
          <cell r="C332" t="str">
            <v>Pieza Madera</v>
          </cell>
          <cell r="D332" t="str">
            <v>pino seco</v>
          </cell>
          <cell r="E332" t="str">
            <v>seco dimensionado</v>
          </cell>
          <cell r="F332" t="str">
            <v>s/m</v>
          </cell>
          <cell r="H332">
            <v>3.2</v>
          </cell>
          <cell r="I332" t="str">
            <v>mts</v>
          </cell>
          <cell r="J332">
            <v>2</v>
          </cell>
          <cell r="K332" t="str">
            <v>plg</v>
          </cell>
          <cell r="L332">
            <v>5</v>
          </cell>
          <cell r="M332" t="str">
            <v>plg</v>
          </cell>
          <cell r="O332" t="str">
            <v>unid</v>
          </cell>
        </row>
        <row r="333">
          <cell r="A333" t="str">
            <v>Ma009</v>
          </cell>
          <cell r="C333" t="str">
            <v>Pieza Madera</v>
          </cell>
          <cell r="D333" t="str">
            <v>pino seco</v>
          </cell>
          <cell r="E333" t="str">
            <v>seco dimensionado</v>
          </cell>
          <cell r="F333" t="str">
            <v>s/m</v>
          </cell>
          <cell r="H333">
            <v>3.2</v>
          </cell>
          <cell r="I333" t="str">
            <v>mts</v>
          </cell>
          <cell r="J333">
            <v>2</v>
          </cell>
          <cell r="K333" t="str">
            <v>plg</v>
          </cell>
          <cell r="L333">
            <v>6</v>
          </cell>
          <cell r="M333" t="str">
            <v>plg</v>
          </cell>
          <cell r="O333" t="str">
            <v>unid</v>
          </cell>
        </row>
        <row r="334">
          <cell r="A334" t="str">
            <v>Ma010</v>
          </cell>
          <cell r="C334" t="str">
            <v>Pieza Madera</v>
          </cell>
          <cell r="D334" t="str">
            <v>pino seco</v>
          </cell>
          <cell r="E334" t="str">
            <v>seco dimensionado</v>
          </cell>
          <cell r="F334" t="str">
            <v>s/m</v>
          </cell>
          <cell r="H334">
            <v>3.2</v>
          </cell>
          <cell r="I334" t="str">
            <v>mts</v>
          </cell>
          <cell r="J334">
            <v>3</v>
          </cell>
          <cell r="K334" t="str">
            <v>plg</v>
          </cell>
          <cell r="L334">
            <v>3</v>
          </cell>
          <cell r="M334" t="str">
            <v>plg</v>
          </cell>
          <cell r="O334" t="str">
            <v>unid</v>
          </cell>
        </row>
        <row r="335">
          <cell r="A335" t="str">
            <v>Ma011</v>
          </cell>
          <cell r="C335" t="str">
            <v>Pieza Madera</v>
          </cell>
          <cell r="D335" t="str">
            <v>pino seco</v>
          </cell>
          <cell r="E335" t="str">
            <v>seco dimensionado</v>
          </cell>
          <cell r="F335" t="str">
            <v>s/m</v>
          </cell>
          <cell r="H335">
            <v>3.2</v>
          </cell>
          <cell r="I335" t="str">
            <v>mts</v>
          </cell>
          <cell r="J335">
            <v>1</v>
          </cell>
          <cell r="K335" t="str">
            <v>plg</v>
          </cell>
          <cell r="L335">
            <v>6</v>
          </cell>
          <cell r="M335" t="str">
            <v>plg</v>
          </cell>
          <cell r="O335" t="str">
            <v>unid</v>
          </cell>
        </row>
        <row r="336">
          <cell r="A336" t="str">
            <v>Ma012</v>
          </cell>
        </row>
        <row r="337">
          <cell r="A337" t="str">
            <v>Ma013</v>
          </cell>
        </row>
        <row r="338">
          <cell r="A338" t="str">
            <v>Ma014</v>
          </cell>
        </row>
        <row r="339">
          <cell r="A339" t="str">
            <v>Ma015</v>
          </cell>
        </row>
        <row r="340">
          <cell r="A340" t="str">
            <v>Ma016</v>
          </cell>
        </row>
        <row r="341">
          <cell r="A341" t="str">
            <v>Ma020</v>
          </cell>
        </row>
        <row r="342">
          <cell r="A342" t="str">
            <v>Ma021</v>
          </cell>
        </row>
        <row r="343">
          <cell r="A343" t="str">
            <v>Ma022</v>
          </cell>
        </row>
        <row r="344">
          <cell r="A344" t="str">
            <v>Ma023</v>
          </cell>
        </row>
        <row r="345">
          <cell r="A345" t="str">
            <v>Ma024</v>
          </cell>
        </row>
        <row r="346">
          <cell r="A346" t="str">
            <v>Ma025</v>
          </cell>
        </row>
        <row r="347">
          <cell r="A347" t="str">
            <v>Ma026</v>
          </cell>
        </row>
        <row r="348">
          <cell r="A348" t="str">
            <v>Ma027</v>
          </cell>
        </row>
        <row r="349">
          <cell r="A349" t="str">
            <v>Ma028</v>
          </cell>
        </row>
        <row r="350">
          <cell r="A350" t="str">
            <v>Ma029</v>
          </cell>
        </row>
        <row r="351">
          <cell r="A351" t="str">
            <v>Ma030</v>
          </cell>
        </row>
        <row r="352">
          <cell r="A352" t="str">
            <v>Ma031</v>
          </cell>
        </row>
        <row r="353">
          <cell r="A353" t="str">
            <v>Ma032</v>
          </cell>
        </row>
        <row r="354">
          <cell r="A354" t="str">
            <v>Ma033</v>
          </cell>
        </row>
        <row r="355">
          <cell r="A355" t="str">
            <v>Ma034</v>
          </cell>
        </row>
        <row r="356">
          <cell r="A356" t="str">
            <v>Ma035</v>
          </cell>
        </row>
        <row r="357">
          <cell r="A357" t="str">
            <v>Ma036</v>
          </cell>
        </row>
        <row r="358">
          <cell r="A358" t="str">
            <v>Ma038</v>
          </cell>
          <cell r="C358" t="str">
            <v>Madera IPV</v>
          </cell>
        </row>
        <row r="359">
          <cell r="A359" t="str">
            <v>Ma039</v>
          </cell>
          <cell r="C359" t="str">
            <v>Pieza Madera</v>
          </cell>
          <cell r="D359" t="str">
            <v>pino IPV</v>
          </cell>
          <cell r="E359" t="str">
            <v>Dimensionado</v>
          </cell>
          <cell r="F359" t="str">
            <v>s/m</v>
          </cell>
          <cell r="H359">
            <v>3.2</v>
          </cell>
          <cell r="I359" t="str">
            <v>mts</v>
          </cell>
          <cell r="J359">
            <v>2</v>
          </cell>
          <cell r="K359" t="str">
            <v>plg</v>
          </cell>
          <cell r="L359">
            <v>2</v>
          </cell>
          <cell r="M359" t="str">
            <v>plg</v>
          </cell>
          <cell r="O359" t="str">
            <v>unid</v>
          </cell>
        </row>
        <row r="360">
          <cell r="A360" t="str">
            <v>Ma040</v>
          </cell>
          <cell r="C360" t="str">
            <v>Pieza Madera</v>
          </cell>
          <cell r="D360" t="str">
            <v>pino IPV</v>
          </cell>
          <cell r="E360" t="str">
            <v>Dimensionado</v>
          </cell>
          <cell r="F360" t="str">
            <v>s/m</v>
          </cell>
          <cell r="H360">
            <v>3.2</v>
          </cell>
          <cell r="I360" t="str">
            <v>mts</v>
          </cell>
          <cell r="J360">
            <v>2</v>
          </cell>
          <cell r="K360" t="str">
            <v>plg</v>
          </cell>
          <cell r="L360">
            <v>3</v>
          </cell>
          <cell r="M360" t="str">
            <v>plg</v>
          </cell>
          <cell r="O360" t="str">
            <v>unid</v>
          </cell>
        </row>
        <row r="361">
          <cell r="A361" t="str">
            <v>Ma041</v>
          </cell>
          <cell r="C361" t="str">
            <v>Pieza Madera</v>
          </cell>
          <cell r="D361" t="str">
            <v>pino IPV</v>
          </cell>
          <cell r="E361" t="str">
            <v>Dimensionado</v>
          </cell>
          <cell r="F361" t="str">
            <v>s/m</v>
          </cell>
          <cell r="H361">
            <v>3.2</v>
          </cell>
          <cell r="I361" t="str">
            <v>mts</v>
          </cell>
          <cell r="J361">
            <v>2</v>
          </cell>
          <cell r="K361" t="str">
            <v>plg</v>
          </cell>
          <cell r="L361">
            <v>4</v>
          </cell>
          <cell r="M361" t="str">
            <v>plg</v>
          </cell>
          <cell r="O361" t="str">
            <v>unid</v>
          </cell>
        </row>
        <row r="362">
          <cell r="A362" t="str">
            <v>Ma042</v>
          </cell>
          <cell r="C362" t="str">
            <v>Pieza Madera</v>
          </cell>
          <cell r="D362" t="str">
            <v>pino IPV</v>
          </cell>
          <cell r="E362" t="str">
            <v>Dimensionado</v>
          </cell>
          <cell r="F362" t="str">
            <v>s/m</v>
          </cell>
          <cell r="H362">
            <v>3.2</v>
          </cell>
          <cell r="I362" t="str">
            <v>mts</v>
          </cell>
          <cell r="J362">
            <v>3</v>
          </cell>
          <cell r="K362" t="str">
            <v>plg</v>
          </cell>
          <cell r="L362">
            <v>3</v>
          </cell>
          <cell r="M362" t="str">
            <v>plg</v>
          </cell>
          <cell r="O362" t="str">
            <v>unid</v>
          </cell>
        </row>
        <row r="363">
          <cell r="A363" t="str">
            <v>Ma043</v>
          </cell>
        </row>
        <row r="364">
          <cell r="A364" t="str">
            <v>Ma044</v>
          </cell>
        </row>
        <row r="365">
          <cell r="A365" t="str">
            <v>Ma045</v>
          </cell>
        </row>
        <row r="366">
          <cell r="A366" t="str">
            <v>Ma046</v>
          </cell>
        </row>
        <row r="367">
          <cell r="A367" t="str">
            <v>Ma047</v>
          </cell>
        </row>
        <row r="368">
          <cell r="A368" t="str">
            <v>Ma050</v>
          </cell>
          <cell r="C368" t="str">
            <v>Madera Nativa</v>
          </cell>
        </row>
        <row r="369">
          <cell r="A369" t="str">
            <v>Ma051</v>
          </cell>
          <cell r="C369" t="str">
            <v>Pieza Madera</v>
          </cell>
          <cell r="D369" t="str">
            <v>Nativo</v>
          </cell>
          <cell r="E369" t="str">
            <v>Dimensionado</v>
          </cell>
          <cell r="F369" t="str">
            <v>s/m</v>
          </cell>
          <cell r="H369">
            <v>3.2</v>
          </cell>
          <cell r="I369" t="str">
            <v>mts</v>
          </cell>
          <cell r="J369">
            <v>1</v>
          </cell>
          <cell r="K369" t="str">
            <v>plg</v>
          </cell>
          <cell r="L369">
            <v>2</v>
          </cell>
          <cell r="M369" t="str">
            <v>plg</v>
          </cell>
          <cell r="O369" t="str">
            <v>unid</v>
          </cell>
        </row>
        <row r="370">
          <cell r="A370" t="str">
            <v>Ma052</v>
          </cell>
          <cell r="C370" t="str">
            <v>Pieza Madera</v>
          </cell>
          <cell r="D370" t="str">
            <v>Nativo</v>
          </cell>
          <cell r="E370" t="str">
            <v>Dimensionado</v>
          </cell>
          <cell r="F370" t="str">
            <v>s/m</v>
          </cell>
          <cell r="H370">
            <v>3.2</v>
          </cell>
          <cell r="I370" t="str">
            <v>mts</v>
          </cell>
          <cell r="J370">
            <v>1</v>
          </cell>
          <cell r="K370" t="str">
            <v>plg</v>
          </cell>
          <cell r="L370">
            <v>3</v>
          </cell>
          <cell r="M370" t="str">
            <v>plg</v>
          </cell>
          <cell r="O370" t="str">
            <v>unid</v>
          </cell>
        </row>
        <row r="371">
          <cell r="A371" t="str">
            <v>Ma053</v>
          </cell>
          <cell r="C371" t="str">
            <v>Pieza Madera</v>
          </cell>
          <cell r="D371" t="str">
            <v>Nativo</v>
          </cell>
          <cell r="E371" t="str">
            <v>Dimensionado</v>
          </cell>
          <cell r="F371" t="str">
            <v>s/m</v>
          </cell>
          <cell r="H371">
            <v>3.2</v>
          </cell>
          <cell r="I371" t="str">
            <v>mts</v>
          </cell>
          <cell r="J371">
            <v>1</v>
          </cell>
          <cell r="K371" t="str">
            <v>plg</v>
          </cell>
          <cell r="L371">
            <v>4</v>
          </cell>
          <cell r="M371" t="str">
            <v>plg</v>
          </cell>
          <cell r="O371" t="str">
            <v>unid</v>
          </cell>
        </row>
        <row r="372">
          <cell r="A372" t="str">
            <v>Ma054</v>
          </cell>
          <cell r="C372" t="str">
            <v>Pieza Madera</v>
          </cell>
          <cell r="D372" t="str">
            <v>Nativo</v>
          </cell>
          <cell r="E372" t="str">
            <v>Dimensionado</v>
          </cell>
          <cell r="F372" t="str">
            <v>s/m</v>
          </cell>
          <cell r="H372">
            <v>3.2</v>
          </cell>
          <cell r="I372" t="str">
            <v>mts</v>
          </cell>
          <cell r="J372">
            <v>1</v>
          </cell>
          <cell r="K372" t="str">
            <v>plg</v>
          </cell>
          <cell r="L372">
            <v>5</v>
          </cell>
          <cell r="M372" t="str">
            <v>plg</v>
          </cell>
          <cell r="O372" t="str">
            <v>unid</v>
          </cell>
        </row>
        <row r="373">
          <cell r="A373" t="str">
            <v>Ma055</v>
          </cell>
          <cell r="C373" t="str">
            <v>Pieza Madera</v>
          </cell>
          <cell r="D373" t="str">
            <v>Nativo</v>
          </cell>
          <cell r="E373" t="str">
            <v>Dimensionado</v>
          </cell>
          <cell r="F373" t="str">
            <v>s/m</v>
          </cell>
          <cell r="H373">
            <v>3.2</v>
          </cell>
          <cell r="I373" t="str">
            <v>mts</v>
          </cell>
          <cell r="J373">
            <v>2</v>
          </cell>
          <cell r="K373" t="str">
            <v>plg</v>
          </cell>
          <cell r="L373">
            <v>2</v>
          </cell>
          <cell r="M373" t="str">
            <v>plg</v>
          </cell>
          <cell r="O373" t="str">
            <v>unid</v>
          </cell>
        </row>
        <row r="374">
          <cell r="A374" t="str">
            <v>Ma056</v>
          </cell>
          <cell r="C374" t="str">
            <v>Pieza Madera</v>
          </cell>
          <cell r="D374" t="str">
            <v>Nativo</v>
          </cell>
          <cell r="E374" t="str">
            <v>Dimensionado</v>
          </cell>
          <cell r="F374" t="str">
            <v>s/m</v>
          </cell>
          <cell r="H374">
            <v>3.2</v>
          </cell>
          <cell r="I374" t="str">
            <v>mts</v>
          </cell>
          <cell r="J374">
            <v>2</v>
          </cell>
          <cell r="K374" t="str">
            <v>plg</v>
          </cell>
          <cell r="L374">
            <v>3</v>
          </cell>
          <cell r="M374" t="str">
            <v>plg</v>
          </cell>
          <cell r="O374" t="str">
            <v>unid</v>
          </cell>
        </row>
        <row r="375">
          <cell r="A375" t="str">
            <v>Ma057</v>
          </cell>
          <cell r="C375" t="str">
            <v>Pieza Madera</v>
          </cell>
          <cell r="D375" t="str">
            <v>Nativo</v>
          </cell>
          <cell r="E375" t="str">
            <v>Dimensionado</v>
          </cell>
          <cell r="F375" t="str">
            <v>s/m</v>
          </cell>
          <cell r="H375">
            <v>3.2</v>
          </cell>
          <cell r="I375" t="str">
            <v>mts</v>
          </cell>
          <cell r="J375">
            <v>2</v>
          </cell>
          <cell r="K375" t="str">
            <v>plg</v>
          </cell>
          <cell r="L375">
            <v>4</v>
          </cell>
          <cell r="M375" t="str">
            <v>plg</v>
          </cell>
          <cell r="O375" t="str">
            <v>unid</v>
          </cell>
        </row>
        <row r="376">
          <cell r="A376" t="str">
            <v>Ma058</v>
          </cell>
          <cell r="C376" t="str">
            <v>Pieza Madera</v>
          </cell>
          <cell r="D376" t="str">
            <v>Nativo</v>
          </cell>
          <cell r="E376" t="str">
            <v>Dimensionado</v>
          </cell>
          <cell r="F376" t="str">
            <v>s/m</v>
          </cell>
          <cell r="H376">
            <v>3.2</v>
          </cell>
          <cell r="I376" t="str">
            <v>mts</v>
          </cell>
          <cell r="J376">
            <v>2</v>
          </cell>
          <cell r="K376" t="str">
            <v>plg</v>
          </cell>
          <cell r="L376">
            <v>5</v>
          </cell>
          <cell r="M376" t="str">
            <v>plg</v>
          </cell>
          <cell r="O376" t="str">
            <v>unid</v>
          </cell>
        </row>
        <row r="377">
          <cell r="A377" t="str">
            <v>Ma059</v>
          </cell>
          <cell r="C377" t="str">
            <v>Pieza Madera</v>
          </cell>
          <cell r="D377" t="str">
            <v>Nativo</v>
          </cell>
          <cell r="E377" t="str">
            <v>Dimensionado</v>
          </cell>
          <cell r="F377" t="str">
            <v>s/m</v>
          </cell>
          <cell r="H377">
            <v>3.2</v>
          </cell>
          <cell r="I377" t="str">
            <v>mts</v>
          </cell>
          <cell r="J377">
            <v>2</v>
          </cell>
          <cell r="K377" t="str">
            <v>plg</v>
          </cell>
          <cell r="L377">
            <v>6</v>
          </cell>
          <cell r="M377" t="str">
            <v>plg</v>
          </cell>
          <cell r="O377" t="str">
            <v>unid</v>
          </cell>
        </row>
        <row r="378">
          <cell r="A378" t="str">
            <v>Ma060</v>
          </cell>
          <cell r="C378" t="str">
            <v>Pieza Madera</v>
          </cell>
          <cell r="D378" t="str">
            <v>Nativo</v>
          </cell>
          <cell r="E378" t="str">
            <v>Dimensionado</v>
          </cell>
          <cell r="F378" t="str">
            <v>s/m</v>
          </cell>
          <cell r="H378">
            <v>3.2</v>
          </cell>
          <cell r="I378" t="str">
            <v>mts</v>
          </cell>
          <cell r="J378">
            <v>3</v>
          </cell>
          <cell r="K378" t="str">
            <v>plg</v>
          </cell>
          <cell r="L378">
            <v>3</v>
          </cell>
          <cell r="M378" t="str">
            <v>plg</v>
          </cell>
          <cell r="O378" t="str">
            <v>unid</v>
          </cell>
        </row>
        <row r="379">
          <cell r="A379" t="str">
            <v>Ma061</v>
          </cell>
        </row>
        <row r="380">
          <cell r="A380" t="str">
            <v>Ma062</v>
          </cell>
        </row>
        <row r="381">
          <cell r="A381" t="str">
            <v>Ma063</v>
          </cell>
        </row>
        <row r="382">
          <cell r="A382" t="str">
            <v>Ma064</v>
          </cell>
        </row>
        <row r="383">
          <cell r="A383" t="str">
            <v>Ma065</v>
          </cell>
        </row>
        <row r="384">
          <cell r="A384" t="str">
            <v>Ma068</v>
          </cell>
          <cell r="C384" t="str">
            <v>Madera Para Piso</v>
          </cell>
        </row>
        <row r="385">
          <cell r="A385" t="str">
            <v>Ma069</v>
          </cell>
          <cell r="C385" t="str">
            <v>Piso Pino Seco</v>
          </cell>
          <cell r="D385" t="str">
            <v>Pino</v>
          </cell>
          <cell r="E385" t="str">
            <v>Machiembrado</v>
          </cell>
          <cell r="F385" t="str">
            <v>Arauco</v>
          </cell>
          <cell r="H385">
            <v>3.2</v>
          </cell>
          <cell r="I385" t="str">
            <v>mts</v>
          </cell>
          <cell r="J385" t="str">
            <v>3/4</v>
          </cell>
          <cell r="K385" t="str">
            <v>plg</v>
          </cell>
          <cell r="L385">
            <v>4</v>
          </cell>
          <cell r="M385" t="str">
            <v>plg</v>
          </cell>
          <cell r="O385" t="str">
            <v>unid</v>
          </cell>
        </row>
        <row r="386">
          <cell r="A386" t="str">
            <v>Ma070</v>
          </cell>
          <cell r="C386" t="str">
            <v>Piso Pino Seco</v>
          </cell>
          <cell r="D386" t="str">
            <v>Pino</v>
          </cell>
          <cell r="E386" t="str">
            <v>Machiembrado</v>
          </cell>
          <cell r="F386" t="str">
            <v>Arauco</v>
          </cell>
          <cell r="H386">
            <v>3.2</v>
          </cell>
          <cell r="I386" t="str">
            <v>mts</v>
          </cell>
          <cell r="J386" t="str">
            <v>3/4</v>
          </cell>
          <cell r="K386" t="str">
            <v>plg</v>
          </cell>
          <cell r="L386">
            <v>5</v>
          </cell>
          <cell r="M386" t="str">
            <v>plg</v>
          </cell>
          <cell r="O386" t="str">
            <v>unid</v>
          </cell>
        </row>
        <row r="387">
          <cell r="A387" t="str">
            <v>Ma071</v>
          </cell>
          <cell r="C387" t="str">
            <v>Piso Pino Seco</v>
          </cell>
          <cell r="D387" t="str">
            <v>Pino</v>
          </cell>
          <cell r="E387" t="str">
            <v>Machiembrado</v>
          </cell>
          <cell r="F387" t="str">
            <v>Arauco</v>
          </cell>
          <cell r="H387">
            <v>3.2</v>
          </cell>
          <cell r="I387" t="str">
            <v>mts</v>
          </cell>
          <cell r="J387">
            <v>1</v>
          </cell>
          <cell r="K387" t="str">
            <v>plg</v>
          </cell>
          <cell r="L387">
            <v>5</v>
          </cell>
          <cell r="M387" t="str">
            <v>plg</v>
          </cell>
          <cell r="O387" t="str">
            <v>unid</v>
          </cell>
        </row>
        <row r="388">
          <cell r="A388" t="str">
            <v>Ma072</v>
          </cell>
          <cell r="C388" t="str">
            <v>Piso Pino Seco</v>
          </cell>
          <cell r="D388" t="str">
            <v>Pino</v>
          </cell>
          <cell r="E388" t="str">
            <v>Machiembrado</v>
          </cell>
          <cell r="F388" t="str">
            <v>Arauco</v>
          </cell>
          <cell r="H388">
            <v>3.2</v>
          </cell>
          <cell r="I388" t="str">
            <v>mts</v>
          </cell>
          <cell r="J388">
            <v>1</v>
          </cell>
          <cell r="K388" t="str">
            <v>plg</v>
          </cell>
          <cell r="L388">
            <v>5</v>
          </cell>
          <cell r="M388" t="str">
            <v>plg</v>
          </cell>
          <cell r="O388" t="str">
            <v>unid</v>
          </cell>
        </row>
        <row r="389">
          <cell r="A389" t="str">
            <v>Ma073</v>
          </cell>
        </row>
        <row r="390">
          <cell r="A390" t="str">
            <v>Ma074</v>
          </cell>
        </row>
        <row r="391">
          <cell r="A391" t="str">
            <v>Ma075</v>
          </cell>
        </row>
        <row r="392">
          <cell r="A392" t="str">
            <v>Ma076</v>
          </cell>
        </row>
        <row r="393">
          <cell r="A393" t="str">
            <v>Ma077</v>
          </cell>
        </row>
        <row r="394">
          <cell r="A394" t="str">
            <v>Ma080</v>
          </cell>
          <cell r="C394" t="str">
            <v>Tapas</v>
          </cell>
        </row>
        <row r="395">
          <cell r="A395" t="str">
            <v>Ma081</v>
          </cell>
          <cell r="C395" t="str">
            <v>Tapa Canteada</v>
          </cell>
          <cell r="H395">
            <v>3.2</v>
          </cell>
          <cell r="I395" t="str">
            <v>mts</v>
          </cell>
          <cell r="J395">
            <v>1</v>
          </cell>
          <cell r="K395" t="str">
            <v>plg</v>
          </cell>
          <cell r="L395">
            <v>4</v>
          </cell>
          <cell r="M395" t="str">
            <v>plg</v>
          </cell>
          <cell r="O395" t="str">
            <v>unid</v>
          </cell>
        </row>
        <row r="396">
          <cell r="A396" t="str">
            <v>Ma082</v>
          </cell>
          <cell r="C396" t="str">
            <v>Tapa Corriente</v>
          </cell>
          <cell r="H396">
            <v>3.2</v>
          </cell>
          <cell r="I396" t="str">
            <v>mts</v>
          </cell>
          <cell r="J396">
            <v>1</v>
          </cell>
          <cell r="K396" t="str">
            <v>plg</v>
          </cell>
          <cell r="L396">
            <v>5</v>
          </cell>
          <cell r="M396" t="str">
            <v>plg</v>
          </cell>
          <cell r="O396" t="str">
            <v>unid</v>
          </cell>
        </row>
        <row r="397">
          <cell r="A397" t="str">
            <v>Ma083</v>
          </cell>
        </row>
        <row r="398">
          <cell r="A398" t="str">
            <v>Ma084</v>
          </cell>
          <cell r="C398" t="str">
            <v>Tablas Para Cielo</v>
          </cell>
        </row>
        <row r="399">
          <cell r="A399" t="str">
            <v>Ma085</v>
          </cell>
          <cell r="C399" t="str">
            <v>Pino Cielo</v>
          </cell>
          <cell r="D399" t="str">
            <v>Pino Seco</v>
          </cell>
          <cell r="F399" t="str">
            <v>Arauco</v>
          </cell>
          <cell r="H399">
            <v>3.2</v>
          </cell>
          <cell r="I399" t="str">
            <v>mts</v>
          </cell>
          <cell r="J399" t="str">
            <v>1/2</v>
          </cell>
          <cell r="K399" t="str">
            <v>plg</v>
          </cell>
          <cell r="L399">
            <v>4</v>
          </cell>
          <cell r="M399" t="str">
            <v>plg</v>
          </cell>
          <cell r="O399" t="str">
            <v>unid</v>
          </cell>
        </row>
        <row r="400">
          <cell r="A400" t="str">
            <v>Ma086</v>
          </cell>
        </row>
        <row r="401">
          <cell r="A401" t="str">
            <v>Ma087</v>
          </cell>
          <cell r="C401" t="str">
            <v>Tinglado</v>
          </cell>
        </row>
        <row r="402">
          <cell r="A402" t="str">
            <v>Ma088</v>
          </cell>
          <cell r="C402" t="str">
            <v>Pino Tinglado</v>
          </cell>
          <cell r="D402" t="str">
            <v>Pino Seco</v>
          </cell>
          <cell r="F402" t="str">
            <v>Arauco</v>
          </cell>
          <cell r="H402">
            <v>3.2</v>
          </cell>
          <cell r="I402" t="str">
            <v>mts</v>
          </cell>
          <cell r="J402" t="str">
            <v>3/4</v>
          </cell>
          <cell r="K402" t="str">
            <v>plg</v>
          </cell>
          <cell r="L402">
            <v>5</v>
          </cell>
          <cell r="M402" t="str">
            <v>plg</v>
          </cell>
          <cell r="O402" t="str">
            <v>unid</v>
          </cell>
        </row>
        <row r="403">
          <cell r="A403" t="str">
            <v>Ma089</v>
          </cell>
          <cell r="C403" t="str">
            <v>Pino Tinglado</v>
          </cell>
          <cell r="E403" t="str">
            <v>IPV</v>
          </cell>
          <cell r="F403" t="str">
            <v>Arauco</v>
          </cell>
          <cell r="H403">
            <v>3.2</v>
          </cell>
          <cell r="I403" t="str">
            <v>mts</v>
          </cell>
          <cell r="J403" t="str">
            <v>3/4</v>
          </cell>
          <cell r="K403" t="str">
            <v>plg</v>
          </cell>
          <cell r="L403">
            <v>5</v>
          </cell>
          <cell r="M403" t="str">
            <v>plg</v>
          </cell>
          <cell r="O403" t="str">
            <v>unid</v>
          </cell>
        </row>
        <row r="404">
          <cell r="A404" t="str">
            <v>Ma090</v>
          </cell>
          <cell r="C404" t="str">
            <v>Pino Tinglado</v>
          </cell>
          <cell r="E404" t="str">
            <v>IPV</v>
          </cell>
          <cell r="F404" t="str">
            <v>Arauco</v>
          </cell>
          <cell r="H404">
            <v>3.2</v>
          </cell>
          <cell r="I404" t="str">
            <v>mts</v>
          </cell>
          <cell r="J404" t="str">
            <v>3/5</v>
          </cell>
          <cell r="K404" t="str">
            <v>plg</v>
          </cell>
          <cell r="L404">
            <v>6</v>
          </cell>
          <cell r="M404" t="str">
            <v>plg</v>
          </cell>
          <cell r="O404" t="str">
            <v>unid</v>
          </cell>
        </row>
        <row r="405">
          <cell r="A405" t="str">
            <v>Ma091</v>
          </cell>
        </row>
        <row r="406">
          <cell r="A406" t="str">
            <v>Ma092</v>
          </cell>
        </row>
        <row r="407">
          <cell r="A407" t="str">
            <v>Ma093</v>
          </cell>
        </row>
        <row r="408">
          <cell r="A408" t="str">
            <v>Ma094</v>
          </cell>
          <cell r="C408" t="str">
            <v>Marcos</v>
          </cell>
        </row>
        <row r="409">
          <cell r="A409" t="str">
            <v>Ma095</v>
          </cell>
          <cell r="C409" t="str">
            <v>marco de Puerta</v>
          </cell>
          <cell r="D409" t="str">
            <v>Pino Seco</v>
          </cell>
          <cell r="H409">
            <v>3.2</v>
          </cell>
          <cell r="I409" t="str">
            <v>mtr</v>
          </cell>
          <cell r="J409">
            <v>70</v>
          </cell>
          <cell r="K409" t="str">
            <v>mm</v>
          </cell>
          <cell r="L409">
            <v>30</v>
          </cell>
          <cell r="M409" t="str">
            <v>mm</v>
          </cell>
          <cell r="O409" t="str">
            <v>unid</v>
          </cell>
        </row>
        <row r="410">
          <cell r="A410" t="str">
            <v>Ma096</v>
          </cell>
          <cell r="C410" t="str">
            <v>marco de Puerta</v>
          </cell>
          <cell r="D410" t="str">
            <v>Pino Seco</v>
          </cell>
          <cell r="H410">
            <v>3.2</v>
          </cell>
          <cell r="I410" t="str">
            <v>mtr</v>
          </cell>
          <cell r="J410">
            <v>90</v>
          </cell>
          <cell r="K410" t="str">
            <v>mm</v>
          </cell>
          <cell r="L410">
            <v>30</v>
          </cell>
          <cell r="M410" t="str">
            <v>mm</v>
          </cell>
          <cell r="O410" t="str">
            <v>unid</v>
          </cell>
        </row>
        <row r="411">
          <cell r="A411" t="str">
            <v>Ma097</v>
          </cell>
          <cell r="C411" t="str">
            <v>marco de Puerta</v>
          </cell>
          <cell r="D411" t="str">
            <v>Pino Seco</v>
          </cell>
          <cell r="H411">
            <v>5.4</v>
          </cell>
          <cell r="I411" t="str">
            <v>mtr</v>
          </cell>
          <cell r="J411">
            <v>70</v>
          </cell>
          <cell r="K411" t="str">
            <v>mm</v>
          </cell>
          <cell r="L411">
            <v>30</v>
          </cell>
          <cell r="M411" t="str">
            <v>mm</v>
          </cell>
          <cell r="O411" t="str">
            <v>juego</v>
          </cell>
        </row>
        <row r="412">
          <cell r="A412" t="str">
            <v>Ma098</v>
          </cell>
          <cell r="C412" t="str">
            <v>marco de ventana</v>
          </cell>
          <cell r="D412" t="str">
            <v>Pino Seco</v>
          </cell>
          <cell r="H412">
            <v>3.2</v>
          </cell>
          <cell r="I412" t="str">
            <v>mtr</v>
          </cell>
          <cell r="J412">
            <v>70</v>
          </cell>
          <cell r="K412" t="str">
            <v>mm</v>
          </cell>
          <cell r="L412">
            <v>30</v>
          </cell>
          <cell r="M412" t="str">
            <v>mm</v>
          </cell>
          <cell r="O412" t="str">
            <v>unid</v>
          </cell>
        </row>
        <row r="413">
          <cell r="A413" t="str">
            <v>Ma099</v>
          </cell>
          <cell r="C413" t="str">
            <v>marco de ventana</v>
          </cell>
          <cell r="D413" t="str">
            <v>Pino Seco</v>
          </cell>
          <cell r="H413">
            <v>3.2</v>
          </cell>
          <cell r="I413" t="str">
            <v>mtr</v>
          </cell>
          <cell r="J413">
            <v>90</v>
          </cell>
          <cell r="K413" t="str">
            <v>mm</v>
          </cell>
          <cell r="L413">
            <v>30</v>
          </cell>
          <cell r="M413" t="str">
            <v>mm</v>
          </cell>
          <cell r="O413" t="str">
            <v>unid</v>
          </cell>
        </row>
        <row r="414">
          <cell r="A414" t="str">
            <v>Ma100</v>
          </cell>
          <cell r="C414" t="str">
            <v>marco de Puerta</v>
          </cell>
          <cell r="E414" t="str">
            <v>IPV</v>
          </cell>
          <cell r="H414">
            <v>3.2</v>
          </cell>
          <cell r="I414" t="str">
            <v>mtr</v>
          </cell>
          <cell r="J414">
            <v>90</v>
          </cell>
          <cell r="K414" t="str">
            <v>mm</v>
          </cell>
          <cell r="L414">
            <v>30</v>
          </cell>
          <cell r="M414" t="str">
            <v>mm</v>
          </cell>
          <cell r="O414" t="str">
            <v>unid</v>
          </cell>
        </row>
        <row r="415">
          <cell r="A415" t="str">
            <v>Ma101</v>
          </cell>
          <cell r="C415" t="str">
            <v>marco de ventana</v>
          </cell>
          <cell r="E415" t="str">
            <v>IPV</v>
          </cell>
          <cell r="H415">
            <v>3.2</v>
          </cell>
          <cell r="I415" t="str">
            <v>mtr</v>
          </cell>
          <cell r="J415">
            <v>90</v>
          </cell>
          <cell r="K415" t="str">
            <v>mm</v>
          </cell>
          <cell r="L415">
            <v>30</v>
          </cell>
          <cell r="M415" t="str">
            <v>mm</v>
          </cell>
          <cell r="O415" t="str">
            <v>unid</v>
          </cell>
        </row>
        <row r="416">
          <cell r="A416" t="str">
            <v>Ma102</v>
          </cell>
        </row>
        <row r="417">
          <cell r="A417" t="str">
            <v>Ma103</v>
          </cell>
        </row>
        <row r="418">
          <cell r="A418" t="str">
            <v>Ma104</v>
          </cell>
        </row>
        <row r="419">
          <cell r="A419" t="str">
            <v>Ma105</v>
          </cell>
          <cell r="C419" t="str">
            <v>MOLDURAS</v>
          </cell>
        </row>
        <row r="420">
          <cell r="A420" t="str">
            <v>Ma106</v>
          </cell>
          <cell r="C420" t="str">
            <v>guardapolvo</v>
          </cell>
          <cell r="D420" t="str">
            <v>pino seco</v>
          </cell>
          <cell r="E420" t="str">
            <v>chaflanada - finger</v>
          </cell>
          <cell r="F420" t="str">
            <v>s/m</v>
          </cell>
          <cell r="H420">
            <v>3</v>
          </cell>
          <cell r="I420" t="str">
            <v>mts</v>
          </cell>
          <cell r="J420">
            <v>0.75</v>
          </cell>
          <cell r="K420" t="str">
            <v>plg</v>
          </cell>
          <cell r="L420">
            <v>3</v>
          </cell>
          <cell r="M420" t="str">
            <v>plg</v>
          </cell>
          <cell r="O420" t="str">
            <v>unid</v>
          </cell>
        </row>
        <row r="421">
          <cell r="A421" t="str">
            <v>Ma107</v>
          </cell>
          <cell r="C421" t="str">
            <v>sobremarco</v>
          </cell>
          <cell r="D421" t="str">
            <v>pino seco</v>
          </cell>
          <cell r="E421" t="str">
            <v>chaflanada - finger</v>
          </cell>
          <cell r="F421" t="str">
            <v>s/m</v>
          </cell>
          <cell r="H421">
            <v>3</v>
          </cell>
          <cell r="I421" t="str">
            <v>mts</v>
          </cell>
          <cell r="J421">
            <v>0.75</v>
          </cell>
          <cell r="K421" t="str">
            <v>plg</v>
          </cell>
          <cell r="L421">
            <v>3</v>
          </cell>
          <cell r="M421" t="str">
            <v>plg</v>
          </cell>
          <cell r="O421" t="str">
            <v>unid</v>
          </cell>
        </row>
        <row r="422">
          <cell r="A422" t="str">
            <v>Ma108</v>
          </cell>
          <cell r="C422" t="str">
            <v>junquillo</v>
          </cell>
          <cell r="D422" t="str">
            <v>pino seco</v>
          </cell>
          <cell r="E422" t="str">
            <v>1/4 rodón elaborado</v>
          </cell>
          <cell r="F422" t="str">
            <v>s/m</v>
          </cell>
          <cell r="H422">
            <v>3</v>
          </cell>
          <cell r="I422" t="str">
            <v>mts</v>
          </cell>
          <cell r="J422">
            <v>10</v>
          </cell>
          <cell r="K422" t="str">
            <v>mm</v>
          </cell>
          <cell r="L422">
            <v>10</v>
          </cell>
          <cell r="M422" t="str">
            <v>mm</v>
          </cell>
          <cell r="O422" t="str">
            <v>unid</v>
          </cell>
        </row>
        <row r="423">
          <cell r="A423" t="str">
            <v>Ma109</v>
          </cell>
          <cell r="C423" t="str">
            <v>junquillo</v>
          </cell>
          <cell r="D423" t="str">
            <v>pino seco</v>
          </cell>
          <cell r="E423" t="str">
            <v>1/4 rodón elaborado</v>
          </cell>
          <cell r="F423" t="str">
            <v>s/m</v>
          </cell>
          <cell r="H423">
            <v>3</v>
          </cell>
          <cell r="I423" t="str">
            <v>mts</v>
          </cell>
          <cell r="J423">
            <v>15</v>
          </cell>
          <cell r="K423" t="str">
            <v>mm</v>
          </cell>
          <cell r="L423">
            <v>15</v>
          </cell>
          <cell r="M423" t="str">
            <v>mm</v>
          </cell>
          <cell r="O423" t="str">
            <v>unid</v>
          </cell>
        </row>
        <row r="424">
          <cell r="A424" t="str">
            <v>Ma110</v>
          </cell>
          <cell r="C424" t="str">
            <v>junquillo</v>
          </cell>
          <cell r="D424" t="str">
            <v>pino seco</v>
          </cell>
          <cell r="E424" t="str">
            <v>1/4 rodón elaborado</v>
          </cell>
          <cell r="F424" t="str">
            <v>s/m</v>
          </cell>
          <cell r="H424">
            <v>3</v>
          </cell>
          <cell r="I424" t="str">
            <v>mts</v>
          </cell>
          <cell r="J424">
            <v>20</v>
          </cell>
          <cell r="K424" t="str">
            <v>mm</v>
          </cell>
          <cell r="L424">
            <v>20</v>
          </cell>
          <cell r="M424" t="str">
            <v>mm</v>
          </cell>
          <cell r="O424" t="str">
            <v>unid</v>
          </cell>
        </row>
        <row r="425">
          <cell r="A425" t="str">
            <v>Ma111</v>
          </cell>
          <cell r="C425" t="str">
            <v>guardapolvo</v>
          </cell>
          <cell r="D425" t="str">
            <v>pino seco</v>
          </cell>
          <cell r="E425" t="str">
            <v>chaflanada - finger</v>
          </cell>
          <cell r="F425" t="str">
            <v>s/m</v>
          </cell>
          <cell r="H425">
            <v>3</v>
          </cell>
          <cell r="I425" t="str">
            <v>mts</v>
          </cell>
          <cell r="J425">
            <v>0.75</v>
          </cell>
          <cell r="K425" t="str">
            <v>plg</v>
          </cell>
          <cell r="L425">
            <v>2</v>
          </cell>
          <cell r="M425" t="str">
            <v>plg</v>
          </cell>
          <cell r="O425" t="str">
            <v>unid</v>
          </cell>
        </row>
        <row r="426">
          <cell r="A426" t="str">
            <v>Ma112</v>
          </cell>
        </row>
        <row r="427">
          <cell r="A427" t="str">
            <v>Ma113</v>
          </cell>
        </row>
        <row r="428">
          <cell r="A428" t="str">
            <v>Ma114</v>
          </cell>
        </row>
        <row r="429">
          <cell r="A429" t="str">
            <v>Ma115</v>
          </cell>
          <cell r="C429" t="str">
            <v>OTRAS MADERAS</v>
          </cell>
        </row>
        <row r="430">
          <cell r="A430" t="str">
            <v>Ma116</v>
          </cell>
          <cell r="C430" t="str">
            <v>Pasta de Retape</v>
          </cell>
          <cell r="L430">
            <v>0.5</v>
          </cell>
          <cell r="M430" t="str">
            <v>Kg</v>
          </cell>
          <cell r="O430" t="str">
            <v>unid</v>
          </cell>
        </row>
        <row r="431">
          <cell r="A431" t="str">
            <v>Ma117</v>
          </cell>
        </row>
        <row r="432">
          <cell r="A432" t="str">
            <v>Ma118</v>
          </cell>
        </row>
        <row r="433">
          <cell r="A433" t="str">
            <v>Ma119</v>
          </cell>
        </row>
        <row r="434">
          <cell r="A434" t="str">
            <v>Ma120</v>
          </cell>
        </row>
        <row r="436">
          <cell r="A436" t="str">
            <v>MB000</v>
          </cell>
          <cell r="C436" t="str">
            <v>Mano de Obra</v>
          </cell>
          <cell r="F436" t="str">
            <v>Costo Día</v>
          </cell>
        </row>
        <row r="437">
          <cell r="A437" t="str">
            <v>MB001</v>
          </cell>
          <cell r="C437" t="str">
            <v>Carpintero</v>
          </cell>
        </row>
        <row r="438">
          <cell r="A438" t="str">
            <v>MB002</v>
          </cell>
          <cell r="C438" t="str">
            <v>Ayudante</v>
          </cell>
        </row>
        <row r="439">
          <cell r="A439" t="str">
            <v>MB003</v>
          </cell>
          <cell r="C439" t="str">
            <v>Eléctrico Obra Vendida</v>
          </cell>
        </row>
        <row r="440">
          <cell r="A440" t="str">
            <v>MB004</v>
          </cell>
          <cell r="C440" t="str">
            <v>Gasfiter</v>
          </cell>
        </row>
        <row r="441">
          <cell r="A441" t="str">
            <v>MB005</v>
          </cell>
          <cell r="C441" t="str">
            <v>Instalador Bomba Agua</v>
          </cell>
        </row>
        <row r="442">
          <cell r="A442" t="str">
            <v>MB006</v>
          </cell>
        </row>
        <row r="444">
          <cell r="A444" t="str">
            <v>PV000</v>
          </cell>
          <cell r="C444" t="str">
            <v>PUERTAS Y VENTANAS</v>
          </cell>
        </row>
        <row r="445">
          <cell r="A445" t="str">
            <v>PV001</v>
          </cell>
          <cell r="C445" t="str">
            <v>puerta</v>
          </cell>
          <cell r="D445" t="str">
            <v>terciado</v>
          </cell>
          <cell r="E445" t="str">
            <v>batiente pino (interior)</v>
          </cell>
          <cell r="F445" t="str">
            <v>Corza</v>
          </cell>
          <cell r="H445">
            <v>2</v>
          </cell>
          <cell r="I445" t="str">
            <v>mts</v>
          </cell>
          <cell r="J445">
            <v>0.7</v>
          </cell>
          <cell r="K445" t="str">
            <v>mts</v>
          </cell>
          <cell r="L445">
            <v>4.5</v>
          </cell>
          <cell r="M445" t="str">
            <v>plg</v>
          </cell>
          <cell r="O445" t="str">
            <v>unid</v>
          </cell>
        </row>
        <row r="446">
          <cell r="A446" t="str">
            <v>PV002</v>
          </cell>
          <cell r="C446" t="str">
            <v>puerta</v>
          </cell>
          <cell r="D446" t="str">
            <v>terciado</v>
          </cell>
          <cell r="E446" t="str">
            <v>batiente pino (interior)</v>
          </cell>
          <cell r="F446" t="str">
            <v>Corza</v>
          </cell>
          <cell r="H446">
            <v>2</v>
          </cell>
          <cell r="I446" t="str">
            <v>mts</v>
          </cell>
          <cell r="J446">
            <v>0.8</v>
          </cell>
          <cell r="K446" t="str">
            <v>mts</v>
          </cell>
          <cell r="L446">
            <v>4.5</v>
          </cell>
          <cell r="M446" t="str">
            <v>plg</v>
          </cell>
          <cell r="O446" t="str">
            <v>unid</v>
          </cell>
        </row>
        <row r="447">
          <cell r="A447" t="str">
            <v>PV003</v>
          </cell>
          <cell r="C447" t="str">
            <v>puerta</v>
          </cell>
          <cell r="D447" t="str">
            <v>MDF B/Pino</v>
          </cell>
          <cell r="E447" t="str">
            <v>batiente pino (interior)</v>
          </cell>
          <cell r="F447" t="str">
            <v>Corza</v>
          </cell>
          <cell r="H447">
            <v>2</v>
          </cell>
          <cell r="I447" t="str">
            <v>mts</v>
          </cell>
          <cell r="J447">
            <v>0.7</v>
          </cell>
          <cell r="K447" t="str">
            <v>mts</v>
          </cell>
          <cell r="L447">
            <v>4.5</v>
          </cell>
          <cell r="M447" t="str">
            <v>plg</v>
          </cell>
          <cell r="O447" t="str">
            <v>unid</v>
          </cell>
        </row>
        <row r="448">
          <cell r="A448" t="str">
            <v>PV004</v>
          </cell>
          <cell r="C448" t="str">
            <v xml:space="preserve">Ventana </v>
          </cell>
          <cell r="D448" t="str">
            <v>Aluminio</v>
          </cell>
          <cell r="E448" t="str">
            <v>Color Mate</v>
          </cell>
          <cell r="F448" t="str">
            <v>Fenetre</v>
          </cell>
          <cell r="H448">
            <v>1</v>
          </cell>
          <cell r="I448" t="str">
            <v>mts</v>
          </cell>
          <cell r="J448">
            <v>1</v>
          </cell>
          <cell r="K448" t="str">
            <v>mts</v>
          </cell>
          <cell r="O448" t="str">
            <v>unid</v>
          </cell>
        </row>
        <row r="449">
          <cell r="A449" t="str">
            <v>PV005</v>
          </cell>
          <cell r="C449" t="str">
            <v xml:space="preserve">Ventana </v>
          </cell>
          <cell r="D449" t="str">
            <v>Aluminio</v>
          </cell>
          <cell r="E449" t="str">
            <v>Color Mate</v>
          </cell>
          <cell r="F449" t="str">
            <v>s/m</v>
          </cell>
          <cell r="H449">
            <v>1</v>
          </cell>
          <cell r="I449" t="str">
            <v>m</v>
          </cell>
          <cell r="J449">
            <v>2</v>
          </cell>
          <cell r="O449" t="str">
            <v>m2</v>
          </cell>
        </row>
        <row r="450">
          <cell r="A450" t="str">
            <v>PV006</v>
          </cell>
          <cell r="C450" t="str">
            <v>ventana</v>
          </cell>
          <cell r="D450" t="str">
            <v>madera pino</v>
          </cell>
          <cell r="E450" t="str">
            <v>2 vidrios</v>
          </cell>
          <cell r="F450" t="str">
            <v>corza</v>
          </cell>
          <cell r="H450">
            <v>1</v>
          </cell>
          <cell r="I450" t="str">
            <v>mt</v>
          </cell>
          <cell r="J450">
            <v>0.5</v>
          </cell>
          <cell r="K450" t="str">
            <v>mt</v>
          </cell>
          <cell r="L450">
            <v>40</v>
          </cell>
          <cell r="M450" t="str">
            <v>mm</v>
          </cell>
          <cell r="O450" t="str">
            <v>unid</v>
          </cell>
        </row>
        <row r="451">
          <cell r="A451" t="str">
            <v>PV007</v>
          </cell>
          <cell r="C451" t="str">
            <v>Vidrio</v>
          </cell>
          <cell r="D451" t="str">
            <v>vidrio</v>
          </cell>
          <cell r="E451" t="str">
            <v>simple</v>
          </cell>
          <cell r="F451" t="str">
            <v>s/m</v>
          </cell>
          <cell r="H451">
            <v>1</v>
          </cell>
          <cell r="I451" t="str">
            <v>mt</v>
          </cell>
          <cell r="J451">
            <v>1</v>
          </cell>
          <cell r="K451" t="str">
            <v>mt</v>
          </cell>
          <cell r="L451">
            <v>3</v>
          </cell>
          <cell r="M451" t="str">
            <v>mm</v>
          </cell>
          <cell r="O451" t="str">
            <v>m2</v>
          </cell>
        </row>
        <row r="452">
          <cell r="A452" t="str">
            <v>PV008</v>
          </cell>
          <cell r="C452" t="str">
            <v xml:space="preserve">ventana </v>
          </cell>
          <cell r="D452" t="str">
            <v>aluminio</v>
          </cell>
          <cell r="E452" t="str">
            <v>celosia</v>
          </cell>
          <cell r="F452" t="str">
            <v>curb 3a</v>
          </cell>
          <cell r="H452">
            <v>0.46</v>
          </cell>
          <cell r="I452" t="str">
            <v>mt</v>
          </cell>
          <cell r="J452">
            <v>0.55000000000000004</v>
          </cell>
          <cell r="K452" t="str">
            <v>mt</v>
          </cell>
          <cell r="O452" t="str">
            <v>unid</v>
          </cell>
        </row>
        <row r="453">
          <cell r="A453" t="str">
            <v>PV009</v>
          </cell>
          <cell r="C453" t="str">
            <v xml:space="preserve">Ventana </v>
          </cell>
          <cell r="D453" t="str">
            <v>PVC</v>
          </cell>
          <cell r="E453" t="str">
            <v>corredera blanca</v>
          </cell>
          <cell r="F453" t="str">
            <v>Veka</v>
          </cell>
          <cell r="H453">
            <v>1</v>
          </cell>
          <cell r="I453" t="str">
            <v>mts</v>
          </cell>
          <cell r="J453">
            <v>1</v>
          </cell>
          <cell r="K453" t="str">
            <v>mts</v>
          </cell>
          <cell r="O453" t="str">
            <v>unid</v>
          </cell>
        </row>
        <row r="454">
          <cell r="A454" t="str">
            <v>PV010</v>
          </cell>
        </row>
        <row r="455">
          <cell r="A455" t="str">
            <v>PV011</v>
          </cell>
        </row>
        <row r="456">
          <cell r="A456" t="str">
            <v>PV012</v>
          </cell>
        </row>
        <row r="457">
          <cell r="A457" t="str">
            <v>PV013</v>
          </cell>
        </row>
        <row r="459">
          <cell r="A459" t="str">
            <v>QI000</v>
          </cell>
          <cell r="C459" t="str">
            <v>QUINCALLERÍA</v>
          </cell>
        </row>
        <row r="460">
          <cell r="A460" t="str">
            <v>QI001</v>
          </cell>
          <cell r="C460" t="str">
            <v>aldaba pack</v>
          </cell>
          <cell r="D460" t="str">
            <v>metal bronceado</v>
          </cell>
          <cell r="E460" t="str">
            <v>2 unidades</v>
          </cell>
          <cell r="H460">
            <v>3</v>
          </cell>
          <cell r="I460" t="str">
            <v>plg</v>
          </cell>
          <cell r="O460" t="str">
            <v>unid</v>
          </cell>
        </row>
        <row r="461">
          <cell r="A461" t="str">
            <v>QI002</v>
          </cell>
          <cell r="C461" t="str">
            <v>bisagra pack puerta</v>
          </cell>
          <cell r="D461" t="str">
            <v>metal bronceado</v>
          </cell>
          <cell r="E461" t="str">
            <v>pasador suelto 3u</v>
          </cell>
          <cell r="F461" t="str">
            <v>Lioi</v>
          </cell>
          <cell r="H461">
            <v>3</v>
          </cell>
          <cell r="I461" t="str">
            <v>pg</v>
          </cell>
          <cell r="J461">
            <v>3</v>
          </cell>
          <cell r="K461" t="str">
            <v>pg</v>
          </cell>
          <cell r="O461" t="str">
            <v>unid</v>
          </cell>
        </row>
        <row r="462">
          <cell r="A462" t="str">
            <v>QI003</v>
          </cell>
          <cell r="C462" t="str">
            <v xml:space="preserve">bisagra puerta </v>
          </cell>
          <cell r="D462" t="str">
            <v>metal bronceado</v>
          </cell>
          <cell r="E462" t="str">
            <v>pasador suelto</v>
          </cell>
          <cell r="F462" t="str">
            <v>Lioi</v>
          </cell>
          <cell r="H462">
            <v>3</v>
          </cell>
          <cell r="I462" t="str">
            <v>pg</v>
          </cell>
          <cell r="J462">
            <v>3</v>
          </cell>
          <cell r="K462" t="str">
            <v>pg</v>
          </cell>
          <cell r="O462" t="str">
            <v>unid</v>
          </cell>
        </row>
        <row r="463">
          <cell r="A463" t="str">
            <v>QI004</v>
          </cell>
          <cell r="C463" t="str">
            <v xml:space="preserve">bisagra ventana </v>
          </cell>
          <cell r="D463" t="str">
            <v>metal bronceado</v>
          </cell>
          <cell r="E463" t="str">
            <v>pasador remachado</v>
          </cell>
          <cell r="F463" t="str">
            <v>Lioi</v>
          </cell>
          <cell r="H463">
            <v>2.5</v>
          </cell>
          <cell r="I463" t="str">
            <v>pg</v>
          </cell>
          <cell r="J463">
            <v>2.5</v>
          </cell>
          <cell r="K463" t="str">
            <v>pg</v>
          </cell>
          <cell r="O463" t="str">
            <v>unid</v>
          </cell>
        </row>
        <row r="464">
          <cell r="A464" t="str">
            <v>QI005</v>
          </cell>
          <cell r="C464" t="str">
            <v>cerradura</v>
          </cell>
          <cell r="D464" t="str">
            <v>metal</v>
          </cell>
          <cell r="E464" t="str">
            <v>exterior-tubular</v>
          </cell>
          <cell r="O464" t="str">
            <v>unid</v>
          </cell>
        </row>
        <row r="465">
          <cell r="A465" t="str">
            <v>QI006</v>
          </cell>
          <cell r="C465" t="str">
            <v>cerradura</v>
          </cell>
          <cell r="D465" t="str">
            <v>metal</v>
          </cell>
          <cell r="E465" t="str">
            <v>interior-tubular</v>
          </cell>
          <cell r="O465" t="str">
            <v>unid</v>
          </cell>
        </row>
        <row r="466">
          <cell r="A466" t="str">
            <v>QI007</v>
          </cell>
          <cell r="C466" t="str">
            <v>cerradura acceso</v>
          </cell>
          <cell r="D466" t="str">
            <v>acero inoxidable</v>
          </cell>
          <cell r="E466" t="str">
            <v>linea odis</v>
          </cell>
          <cell r="F466" t="str">
            <v>poli eco o superior</v>
          </cell>
          <cell r="H466" t="str">
            <v>pomo exterior fijo y apertura con llave. Pomo interior libre.</v>
          </cell>
          <cell r="O466" t="str">
            <v>unid</v>
          </cell>
        </row>
        <row r="467">
          <cell r="A467" t="str">
            <v>QI008</v>
          </cell>
          <cell r="C467" t="str">
            <v>cerradura interior</v>
          </cell>
          <cell r="D467" t="str">
            <v>bronce pulido</v>
          </cell>
          <cell r="F467" t="str">
            <v>poli eco o superior</v>
          </cell>
          <cell r="H467" t="str">
            <v>pomo exterior con llave. pomo interior con seguro.</v>
          </cell>
          <cell r="O467" t="str">
            <v>unid</v>
          </cell>
        </row>
        <row r="468">
          <cell r="A468" t="str">
            <v>QI009</v>
          </cell>
          <cell r="C468" t="str">
            <v>picaporte</v>
          </cell>
          <cell r="D468" t="str">
            <v>metal</v>
          </cell>
          <cell r="E468" t="str">
            <v>ventana</v>
          </cell>
          <cell r="H468">
            <v>2.5</v>
          </cell>
          <cell r="I468" t="str">
            <v>plg</v>
          </cell>
          <cell r="O468" t="str">
            <v>unid</v>
          </cell>
        </row>
        <row r="469">
          <cell r="A469" t="str">
            <v>QI010</v>
          </cell>
          <cell r="C469" t="str">
            <v>picaporte</v>
          </cell>
          <cell r="D469" t="str">
            <v>metal</v>
          </cell>
          <cell r="E469" t="str">
            <v>puerta</v>
          </cell>
          <cell r="H469">
            <v>3.5</v>
          </cell>
          <cell r="I469" t="str">
            <v>plg</v>
          </cell>
          <cell r="O469" t="str">
            <v>unid</v>
          </cell>
        </row>
        <row r="470">
          <cell r="A470" t="str">
            <v>QI011</v>
          </cell>
          <cell r="C470" t="str">
            <v>picaporte puerta</v>
          </cell>
          <cell r="D470" t="str">
            <v>metal zincado</v>
          </cell>
          <cell r="F470" t="str">
            <v>Lioi</v>
          </cell>
          <cell r="H470">
            <v>3</v>
          </cell>
          <cell r="I470" t="str">
            <v>plg</v>
          </cell>
          <cell r="O470" t="str">
            <v>unid</v>
          </cell>
        </row>
        <row r="471">
          <cell r="A471" t="str">
            <v>QI012</v>
          </cell>
          <cell r="C471" t="str">
            <v>picaporte ventana</v>
          </cell>
          <cell r="D471" t="str">
            <v>metal zincado</v>
          </cell>
          <cell r="F471" t="str">
            <v>Lioi</v>
          </cell>
          <cell r="H471">
            <v>2.5</v>
          </cell>
          <cell r="I471" t="str">
            <v>pg</v>
          </cell>
          <cell r="O471" t="str">
            <v>unid</v>
          </cell>
        </row>
        <row r="472">
          <cell r="A472" t="str">
            <v>QI013</v>
          </cell>
          <cell r="C472" t="str">
            <v>porta candado</v>
          </cell>
          <cell r="H472">
            <v>3.5</v>
          </cell>
          <cell r="I472" t="str">
            <v>plg</v>
          </cell>
          <cell r="O472" t="str">
            <v>unid</v>
          </cell>
        </row>
        <row r="473">
          <cell r="A473" t="str">
            <v>QI014</v>
          </cell>
          <cell r="C473" t="str">
            <v>tirador</v>
          </cell>
          <cell r="D473" t="str">
            <v>bronce</v>
          </cell>
          <cell r="E473" t="str">
            <v>ventana</v>
          </cell>
          <cell r="F473" t="str">
            <v>poli</v>
          </cell>
          <cell r="O473" t="str">
            <v>unid</v>
          </cell>
        </row>
        <row r="474">
          <cell r="A474" t="str">
            <v>QI015</v>
          </cell>
          <cell r="C474" t="str">
            <v>tirador</v>
          </cell>
          <cell r="D474" t="str">
            <v>bronce</v>
          </cell>
          <cell r="E474" t="str">
            <v>puerta</v>
          </cell>
          <cell r="F474" t="str">
            <v>poli</v>
          </cell>
          <cell r="O474" t="str">
            <v>unid</v>
          </cell>
        </row>
        <row r="475">
          <cell r="A475" t="str">
            <v>QI016</v>
          </cell>
          <cell r="C475" t="str">
            <v>tirador ventana</v>
          </cell>
          <cell r="D475" t="str">
            <v>bronce envejecido</v>
          </cell>
          <cell r="E475" t="str">
            <v>ventana</v>
          </cell>
          <cell r="F475" t="str">
            <v>Poli</v>
          </cell>
          <cell r="O475" t="str">
            <v>unid</v>
          </cell>
        </row>
        <row r="476">
          <cell r="A476" t="str">
            <v>QI017</v>
          </cell>
          <cell r="C476" t="str">
            <v>tope de puerta</v>
          </cell>
          <cell r="D476" t="str">
            <v>plastico</v>
          </cell>
          <cell r="E476" t="str">
            <v>40 mm café-negro</v>
          </cell>
          <cell r="F476" t="str">
            <v>dvp</v>
          </cell>
          <cell r="O476" t="str">
            <v>unid</v>
          </cell>
        </row>
        <row r="477">
          <cell r="A477" t="str">
            <v>QI018</v>
          </cell>
          <cell r="C477" t="str">
            <v>Celosia</v>
          </cell>
          <cell r="D477" t="str">
            <v>Aluminio</v>
          </cell>
          <cell r="E477" t="str">
            <v>15x15 cms</v>
          </cell>
          <cell r="F477" t="str">
            <v>GB</v>
          </cell>
          <cell r="H477">
            <v>15</v>
          </cell>
          <cell r="I477" t="str">
            <v>Cm</v>
          </cell>
          <cell r="J477">
            <v>15</v>
          </cell>
          <cell r="K477" t="str">
            <v>Cm</v>
          </cell>
          <cell r="O477" t="str">
            <v>unid</v>
          </cell>
        </row>
        <row r="478">
          <cell r="A478" t="str">
            <v>QI019</v>
          </cell>
        </row>
        <row r="479">
          <cell r="A479" t="str">
            <v>QI020</v>
          </cell>
        </row>
        <row r="480">
          <cell r="A480" t="str">
            <v>QI021</v>
          </cell>
        </row>
        <row r="481">
          <cell r="A481" t="str">
            <v>QI022</v>
          </cell>
        </row>
        <row r="482">
          <cell r="A482" t="str">
            <v>QI023</v>
          </cell>
        </row>
        <row r="484">
          <cell r="A484" t="str">
            <v>RV000</v>
          </cell>
          <cell r="C484" t="str">
            <v>REVESTIMIENTO</v>
          </cell>
        </row>
        <row r="485">
          <cell r="A485" t="str">
            <v>RV001</v>
          </cell>
          <cell r="C485" t="str">
            <v>tablero</v>
          </cell>
          <cell r="D485" t="str">
            <v>osb</v>
          </cell>
          <cell r="E485" t="str">
            <v>tablero</v>
          </cell>
          <cell r="F485" t="str">
            <v>lp</v>
          </cell>
          <cell r="H485">
            <v>2.44</v>
          </cell>
          <cell r="I485" t="str">
            <v>m</v>
          </cell>
          <cell r="J485">
            <v>1.22</v>
          </cell>
          <cell r="K485" t="str">
            <v>m</v>
          </cell>
          <cell r="L485">
            <v>9.5</v>
          </cell>
          <cell r="M485" t="str">
            <v>mm</v>
          </cell>
          <cell r="O485" t="str">
            <v>unid</v>
          </cell>
        </row>
        <row r="486">
          <cell r="A486" t="str">
            <v>RV002</v>
          </cell>
          <cell r="C486" t="str">
            <v>tablero</v>
          </cell>
          <cell r="D486" t="str">
            <v>terciado</v>
          </cell>
          <cell r="E486" t="str">
            <v>estructural</v>
          </cell>
          <cell r="H486">
            <v>1.52</v>
          </cell>
          <cell r="I486" t="str">
            <v>mt</v>
          </cell>
          <cell r="J486">
            <v>2.44</v>
          </cell>
          <cell r="K486" t="str">
            <v>mt</v>
          </cell>
          <cell r="L486">
            <v>8</v>
          </cell>
          <cell r="M486" t="str">
            <v>mm</v>
          </cell>
          <cell r="O486" t="str">
            <v>unid</v>
          </cell>
        </row>
        <row r="487">
          <cell r="A487" t="str">
            <v>RV003</v>
          </cell>
          <cell r="C487" t="str">
            <v>tablero</v>
          </cell>
          <cell r="D487" t="str">
            <v>terciado</v>
          </cell>
          <cell r="E487" t="str">
            <v>estructural</v>
          </cell>
          <cell r="H487">
            <v>1.22</v>
          </cell>
          <cell r="I487" t="str">
            <v>mt</v>
          </cell>
          <cell r="J487">
            <v>2.42</v>
          </cell>
          <cell r="K487" t="str">
            <v>mt</v>
          </cell>
          <cell r="L487">
            <v>9</v>
          </cell>
          <cell r="M487" t="str">
            <v>mm</v>
          </cell>
          <cell r="O487" t="str">
            <v>unid</v>
          </cell>
        </row>
        <row r="488">
          <cell r="A488" t="str">
            <v>RV004</v>
          </cell>
          <cell r="C488" t="str">
            <v>revestimiento</v>
          </cell>
          <cell r="D488" t="str">
            <v>cholguán</v>
          </cell>
          <cell r="E488" t="str">
            <v>liso</v>
          </cell>
          <cell r="F488" t="str">
            <v>cholguán</v>
          </cell>
          <cell r="H488">
            <v>2.44</v>
          </cell>
          <cell r="I488" t="str">
            <v>mt</v>
          </cell>
          <cell r="J488">
            <v>1.52</v>
          </cell>
          <cell r="K488" t="str">
            <v>mt</v>
          </cell>
          <cell r="L488">
            <v>2.4</v>
          </cell>
          <cell r="M488" t="str">
            <v>mm</v>
          </cell>
          <cell r="O488" t="str">
            <v>unid</v>
          </cell>
        </row>
        <row r="489">
          <cell r="A489" t="str">
            <v>RV005</v>
          </cell>
          <cell r="C489" t="str">
            <v>revestimiento</v>
          </cell>
          <cell r="D489" t="str">
            <v>ecoplac</v>
          </cell>
          <cell r="E489" t="str">
            <v>plancha</v>
          </cell>
          <cell r="F489" t="str">
            <v>masisa</v>
          </cell>
          <cell r="H489">
            <v>2.42</v>
          </cell>
          <cell r="I489" t="str">
            <v>mt</v>
          </cell>
          <cell r="J489">
            <v>1.52</v>
          </cell>
          <cell r="K489" t="str">
            <v>mt</v>
          </cell>
          <cell r="L489">
            <v>8</v>
          </cell>
          <cell r="M489" t="str">
            <v>mm</v>
          </cell>
          <cell r="O489" t="str">
            <v>unid</v>
          </cell>
        </row>
        <row r="490">
          <cell r="A490" t="str">
            <v>RV006</v>
          </cell>
          <cell r="C490" t="str">
            <v>revestimiento</v>
          </cell>
          <cell r="D490" t="str">
            <v>ecoplac</v>
          </cell>
          <cell r="E490" t="str">
            <v>plancha</v>
          </cell>
          <cell r="F490" t="str">
            <v>masisa</v>
          </cell>
          <cell r="H490">
            <v>2.42</v>
          </cell>
          <cell r="I490" t="str">
            <v>mt</v>
          </cell>
          <cell r="J490">
            <v>1.08</v>
          </cell>
          <cell r="K490" t="str">
            <v>mt</v>
          </cell>
          <cell r="L490">
            <v>8</v>
          </cell>
          <cell r="M490" t="str">
            <v>mm</v>
          </cell>
          <cell r="O490" t="str">
            <v>pls</v>
          </cell>
        </row>
        <row r="491">
          <cell r="A491" t="str">
            <v>RV007</v>
          </cell>
          <cell r="C491" t="str">
            <v>revestimiento</v>
          </cell>
          <cell r="D491" t="str">
            <v>Facilpac</v>
          </cell>
          <cell r="E491" t="str">
            <v>plancha</v>
          </cell>
          <cell r="F491" t="str">
            <v>masisa</v>
          </cell>
          <cell r="H491">
            <v>2.42</v>
          </cell>
          <cell r="I491" t="str">
            <v>mt</v>
          </cell>
          <cell r="J491">
            <v>1.52</v>
          </cell>
          <cell r="K491" t="str">
            <v>mt</v>
          </cell>
          <cell r="L491">
            <v>8</v>
          </cell>
          <cell r="M491" t="str">
            <v>mm</v>
          </cell>
          <cell r="O491" t="str">
            <v>pls</v>
          </cell>
        </row>
        <row r="492">
          <cell r="A492" t="str">
            <v>RV008</v>
          </cell>
          <cell r="C492" t="str">
            <v>Fibrocemento</v>
          </cell>
          <cell r="D492" t="str">
            <v>Fibrocemento</v>
          </cell>
          <cell r="F492" t="str">
            <v>Pizarreño</v>
          </cell>
          <cell r="H492">
            <v>2.42</v>
          </cell>
          <cell r="I492" t="str">
            <v>mt</v>
          </cell>
          <cell r="J492">
            <v>1.2</v>
          </cell>
          <cell r="K492" t="str">
            <v>mt</v>
          </cell>
          <cell r="L492">
            <v>4</v>
          </cell>
          <cell r="M492" t="str">
            <v>mm</v>
          </cell>
          <cell r="O492" t="str">
            <v>pls</v>
          </cell>
        </row>
        <row r="493">
          <cell r="A493" t="str">
            <v>RV009</v>
          </cell>
          <cell r="C493" t="str">
            <v>Plancha Yeso-Cartón</v>
          </cell>
          <cell r="D493" t="str">
            <v>Yeso-Cartón</v>
          </cell>
          <cell r="E493" t="str">
            <v>Gyplav</v>
          </cell>
          <cell r="F493" t="str">
            <v>Volcan</v>
          </cell>
          <cell r="H493">
            <v>2.4</v>
          </cell>
          <cell r="I493" t="str">
            <v>mt</v>
          </cell>
          <cell r="J493">
            <v>1.2</v>
          </cell>
          <cell r="K493" t="str">
            <v>mt</v>
          </cell>
          <cell r="L493">
            <v>10</v>
          </cell>
          <cell r="M493" t="str">
            <v>mm</v>
          </cell>
          <cell r="O493" t="str">
            <v>pls</v>
          </cell>
        </row>
        <row r="494">
          <cell r="A494" t="str">
            <v>RV010</v>
          </cell>
          <cell r="C494" t="str">
            <v>SM Smart Side Panel</v>
          </cell>
          <cell r="D494" t="str">
            <v>Panel de 8cm entre ranuras</v>
          </cell>
          <cell r="E494" t="str">
            <v>panel</v>
          </cell>
          <cell r="F494" t="str">
            <v>lp</v>
          </cell>
          <cell r="H494">
            <v>2.44</v>
          </cell>
          <cell r="I494" t="str">
            <v>mt</v>
          </cell>
          <cell r="J494">
            <v>1.22</v>
          </cell>
          <cell r="K494" t="str">
            <v>mt</v>
          </cell>
          <cell r="L494">
            <v>11.1</v>
          </cell>
          <cell r="M494" t="str">
            <v>mm</v>
          </cell>
          <cell r="O494" t="str">
            <v>pls</v>
          </cell>
        </row>
        <row r="495">
          <cell r="A495" t="str">
            <v>RV011</v>
          </cell>
          <cell r="C495" t="str">
            <v>Tablero</v>
          </cell>
          <cell r="D495" t="str">
            <v>Terciado</v>
          </cell>
          <cell r="E495" t="str">
            <v>Ranurado</v>
          </cell>
          <cell r="F495" t="str">
            <v>primera</v>
          </cell>
          <cell r="H495">
            <v>1.22</v>
          </cell>
          <cell r="I495" t="str">
            <v>mt</v>
          </cell>
          <cell r="J495">
            <v>2.44</v>
          </cell>
          <cell r="K495" t="str">
            <v>mt</v>
          </cell>
          <cell r="L495">
            <v>7</v>
          </cell>
          <cell r="M495" t="str">
            <v>mm</v>
          </cell>
          <cell r="O495" t="str">
            <v>unid</v>
          </cell>
        </row>
        <row r="496">
          <cell r="A496" t="str">
            <v>RV012</v>
          </cell>
        </row>
        <row r="497">
          <cell r="A497" t="str">
            <v>RV013</v>
          </cell>
        </row>
        <row r="498">
          <cell r="A498" t="str">
            <v>RV014</v>
          </cell>
        </row>
        <row r="500">
          <cell r="A500" t="str">
            <v>SI000</v>
          </cell>
          <cell r="C500" t="str">
            <v>Sistema de Iluminación Alternativos</v>
          </cell>
        </row>
        <row r="501">
          <cell r="A501" t="str">
            <v>SI001</v>
          </cell>
          <cell r="C501" t="str">
            <v>Cilindro gas 5 kg.</v>
          </cell>
          <cell r="O501" t="str">
            <v>C/U</v>
          </cell>
        </row>
        <row r="502">
          <cell r="A502" t="str">
            <v>SI002</v>
          </cell>
          <cell r="C502" t="str">
            <v>Adaptador</v>
          </cell>
          <cell r="D502" t="str">
            <v>Metal</v>
          </cell>
          <cell r="E502" t="str">
            <v>Camping 1710</v>
          </cell>
          <cell r="F502" t="str">
            <v>Gasjet</v>
          </cell>
          <cell r="O502" t="str">
            <v>C/U</v>
          </cell>
        </row>
        <row r="503">
          <cell r="A503" t="str">
            <v>SI003</v>
          </cell>
          <cell r="C503" t="str">
            <v>Columna Lampara</v>
          </cell>
          <cell r="D503" t="str">
            <v>Metal</v>
          </cell>
          <cell r="E503" t="str">
            <v>C/ll Paso, 0,50 mtr</v>
          </cell>
          <cell r="H503">
            <v>0.5</v>
          </cell>
          <cell r="I503" t="str">
            <v>mtr</v>
          </cell>
          <cell r="O503" t="str">
            <v>C/U</v>
          </cell>
        </row>
        <row r="504">
          <cell r="A504" t="str">
            <v>SI004</v>
          </cell>
          <cell r="C504" t="str">
            <v>Columna Lampara</v>
          </cell>
          <cell r="D504" t="str">
            <v>Metal</v>
          </cell>
          <cell r="E504" t="str">
            <v>C/ll Paso, 1 mtr</v>
          </cell>
          <cell r="H504">
            <v>1</v>
          </cell>
          <cell r="I504" t="str">
            <v>mtr</v>
          </cell>
          <cell r="O504" t="str">
            <v>C/U</v>
          </cell>
        </row>
        <row r="505">
          <cell r="A505" t="str">
            <v>SI005</v>
          </cell>
          <cell r="C505" t="str">
            <v>Lampara Junior</v>
          </cell>
          <cell r="D505" t="str">
            <v>Metal Vidrio</v>
          </cell>
          <cell r="E505" t="str">
            <v>C/Vidrio</v>
          </cell>
          <cell r="F505" t="str">
            <v>Jackwal</v>
          </cell>
          <cell r="O505" t="str">
            <v>C/U</v>
          </cell>
        </row>
        <row r="506">
          <cell r="A506" t="str">
            <v>SI006</v>
          </cell>
          <cell r="C506" t="str">
            <v>Camisa</v>
          </cell>
          <cell r="E506" t="str">
            <v>350 (- ilum que 500)</v>
          </cell>
          <cell r="O506" t="str">
            <v>C/U</v>
          </cell>
        </row>
        <row r="507">
          <cell r="A507" t="str">
            <v>SI007</v>
          </cell>
          <cell r="C507" t="str">
            <v>Camisa</v>
          </cell>
          <cell r="E507" t="str">
            <v>500 (+ ilum que 350)</v>
          </cell>
          <cell r="O507" t="str">
            <v>C/U</v>
          </cell>
        </row>
        <row r="508">
          <cell r="A508" t="str">
            <v>SI008</v>
          </cell>
          <cell r="C508" t="str">
            <v>Generador elect.</v>
          </cell>
          <cell r="D508" t="str">
            <v>GE950</v>
          </cell>
          <cell r="E508" t="str">
            <v>Portatil/800W/220V</v>
          </cell>
          <cell r="F508" t="str">
            <v>Power Pro</v>
          </cell>
          <cell r="O508" t="str">
            <v>C/U</v>
          </cell>
        </row>
        <row r="509">
          <cell r="A509" t="str">
            <v>SI009</v>
          </cell>
          <cell r="C509" t="str">
            <v>Generador Bencinero</v>
          </cell>
          <cell r="E509" t="str">
            <v>220v 650W</v>
          </cell>
          <cell r="F509" t="str">
            <v>Tiger</v>
          </cell>
          <cell r="O509" t="str">
            <v>C/U</v>
          </cell>
        </row>
        <row r="510">
          <cell r="A510" t="str">
            <v>SI010</v>
          </cell>
          <cell r="C510" t="str">
            <v xml:space="preserve">Grupo Electrogeno Bencinero </v>
          </cell>
          <cell r="E510" t="str">
            <v>650 W</v>
          </cell>
          <cell r="F510" t="str">
            <v>Domotec</v>
          </cell>
          <cell r="O510" t="str">
            <v>C/U</v>
          </cell>
        </row>
        <row r="511">
          <cell r="A511" t="str">
            <v>SI011</v>
          </cell>
          <cell r="C511" t="str">
            <v>Grupo Electrogeno Bencinero Dig</v>
          </cell>
          <cell r="E511" t="str">
            <v>850 W</v>
          </cell>
          <cell r="F511" t="str">
            <v>KIP</v>
          </cell>
          <cell r="O511" t="str">
            <v>C/U</v>
          </cell>
        </row>
        <row r="512">
          <cell r="A512" t="str">
            <v>SI012</v>
          </cell>
          <cell r="C512" t="str">
            <v>Aceite x Motores de 2 tiempo</v>
          </cell>
          <cell r="E512" t="str">
            <v>19 ltrs</v>
          </cell>
          <cell r="F512" t="str">
            <v>2T</v>
          </cell>
          <cell r="O512" t="str">
            <v>Balde (19 ltr)</v>
          </cell>
        </row>
        <row r="513">
          <cell r="A513" t="str">
            <v>SI013</v>
          </cell>
          <cell r="C513" t="str">
            <v>Bencina</v>
          </cell>
          <cell r="E513" t="str">
            <v>93 octanos</v>
          </cell>
          <cell r="O513" t="str">
            <v>ltr</v>
          </cell>
        </row>
        <row r="514">
          <cell r="A514" t="str">
            <v>SI014</v>
          </cell>
          <cell r="C514" t="str">
            <v>Ampolleta</v>
          </cell>
          <cell r="E514" t="str">
            <v>25 W 12 volt</v>
          </cell>
          <cell r="O514" t="str">
            <v>C/U</v>
          </cell>
        </row>
        <row r="515">
          <cell r="A515" t="str">
            <v>SI015</v>
          </cell>
          <cell r="C515" t="str">
            <v>Lampara Parafina</v>
          </cell>
          <cell r="E515" t="str">
            <v>Nº 864 0,32 ltrTempestad</v>
          </cell>
          <cell r="O515" t="str">
            <v>C/U</v>
          </cell>
        </row>
        <row r="516">
          <cell r="A516" t="str">
            <v>SI016</v>
          </cell>
          <cell r="C516" t="str">
            <v>Bateria</v>
          </cell>
          <cell r="E516" t="str">
            <v>12 V-35 Ah</v>
          </cell>
          <cell r="F516" t="str">
            <v>Femsaco</v>
          </cell>
          <cell r="O516" t="str">
            <v>C/U</v>
          </cell>
        </row>
        <row r="517">
          <cell r="A517" t="str">
            <v>SI017</v>
          </cell>
          <cell r="C517" t="str">
            <v>Recarga de Gas de 5 kg</v>
          </cell>
          <cell r="O517" t="str">
            <v>C/U</v>
          </cell>
        </row>
        <row r="518">
          <cell r="A518" t="str">
            <v>SI018</v>
          </cell>
          <cell r="C518" t="str">
            <v>Parafina x litro</v>
          </cell>
          <cell r="O518" t="str">
            <v xml:space="preserve">lt </v>
          </cell>
        </row>
        <row r="519">
          <cell r="A519" t="str">
            <v>SI019</v>
          </cell>
          <cell r="C519" t="str">
            <v>Bidón Parafina</v>
          </cell>
          <cell r="D519" t="str">
            <v>PVC</v>
          </cell>
          <cell r="E519" t="str">
            <v>5l Con tapa rosca</v>
          </cell>
          <cell r="F519" t="str">
            <v>S/m</v>
          </cell>
          <cell r="L519">
            <v>5</v>
          </cell>
          <cell r="M519" t="str">
            <v>lt</v>
          </cell>
          <cell r="O519" t="str">
            <v>C/U</v>
          </cell>
        </row>
        <row r="520">
          <cell r="A520" t="str">
            <v>SI020</v>
          </cell>
        </row>
        <row r="521">
          <cell r="A521" t="str">
            <v>SI021</v>
          </cell>
        </row>
        <row r="522">
          <cell r="A522" t="str">
            <v>SI022</v>
          </cell>
        </row>
        <row r="523">
          <cell r="A523" t="str">
            <v>SI023</v>
          </cell>
        </row>
        <row r="524">
          <cell r="A524" t="str">
            <v>SI024</v>
          </cell>
        </row>
        <row r="526">
          <cell r="A526" t="str">
            <v>SP000</v>
          </cell>
          <cell r="C526" t="str">
            <v>Sellos y Pinturas</v>
          </cell>
        </row>
        <row r="527">
          <cell r="A527" t="str">
            <v>SP001</v>
          </cell>
          <cell r="C527" t="str">
            <v>sellante elástico</v>
          </cell>
          <cell r="D527" t="str">
            <v>sika 11-fc gris</v>
          </cell>
          <cell r="E527" t="str">
            <v>poliuretano</v>
          </cell>
          <cell r="F527" t="str">
            <v>sika</v>
          </cell>
          <cell r="L527">
            <v>310</v>
          </cell>
          <cell r="M527" t="str">
            <v>cm3</v>
          </cell>
          <cell r="O527" t="str">
            <v>unid</v>
          </cell>
        </row>
        <row r="528">
          <cell r="A528" t="str">
            <v>SP002</v>
          </cell>
          <cell r="C528" t="str">
            <v>silicona vidrios y ventanas</v>
          </cell>
          <cell r="D528" t="str">
            <v>elastosello 1100</v>
          </cell>
          <cell r="E528" t="str">
            <v>transparente</v>
          </cell>
          <cell r="F528" t="str">
            <v>henkel</v>
          </cell>
          <cell r="L528">
            <v>310</v>
          </cell>
          <cell r="M528" t="str">
            <v>ml</v>
          </cell>
          <cell r="O528" t="str">
            <v>unid</v>
          </cell>
        </row>
        <row r="529">
          <cell r="A529" t="str">
            <v>SP003</v>
          </cell>
          <cell r="C529" t="str">
            <v>silicona vidrios y ventanas</v>
          </cell>
          <cell r="D529" t="str">
            <v>elastosello 1100</v>
          </cell>
          <cell r="E529" t="str">
            <v>aluminio</v>
          </cell>
          <cell r="F529" t="str">
            <v>henkel</v>
          </cell>
          <cell r="L529">
            <v>310</v>
          </cell>
          <cell r="M529" t="str">
            <v>ml</v>
          </cell>
          <cell r="O529" t="str">
            <v>unid</v>
          </cell>
        </row>
        <row r="530">
          <cell r="A530" t="str">
            <v>SP004</v>
          </cell>
          <cell r="C530" t="str">
            <v>silicona baño y cocina</v>
          </cell>
          <cell r="D530" t="str">
            <v>elastosello 700</v>
          </cell>
          <cell r="E530" t="str">
            <v>blanco</v>
          </cell>
          <cell r="F530" t="str">
            <v>henkel</v>
          </cell>
          <cell r="L530">
            <v>300</v>
          </cell>
          <cell r="M530" t="str">
            <v>ml</v>
          </cell>
          <cell r="O530" t="str">
            <v>unid</v>
          </cell>
        </row>
        <row r="531">
          <cell r="A531" t="str">
            <v>SP005</v>
          </cell>
          <cell r="C531" t="str">
            <v>sello tapagoteras techos</v>
          </cell>
          <cell r="D531" t="str">
            <v>sello</v>
          </cell>
          <cell r="F531" t="str">
            <v>sika</v>
          </cell>
          <cell r="L531">
            <v>500</v>
          </cell>
          <cell r="M531" t="str">
            <v>gr</v>
          </cell>
          <cell r="O531" t="str">
            <v>unid</v>
          </cell>
        </row>
        <row r="532">
          <cell r="A532" t="str">
            <v>SP006</v>
          </cell>
          <cell r="C532" t="str">
            <v>sello tapagoteras techos</v>
          </cell>
          <cell r="D532" t="str">
            <v>sello</v>
          </cell>
          <cell r="E532" t="str">
            <v>asfáltica</v>
          </cell>
          <cell r="F532" t="str">
            <v>dynal</v>
          </cell>
          <cell r="L532">
            <v>250</v>
          </cell>
          <cell r="M532" t="str">
            <v>gr</v>
          </cell>
          <cell r="O532" t="str">
            <v>unid</v>
          </cell>
        </row>
        <row r="533">
          <cell r="A533" t="str">
            <v>SP007</v>
          </cell>
          <cell r="C533" t="str">
            <v>sello tapagoteras techos</v>
          </cell>
          <cell r="D533" t="str">
            <v>bajo lluvia</v>
          </cell>
          <cell r="E533" t="str">
            <v>asfáltica</v>
          </cell>
          <cell r="F533" t="str">
            <v>dynal</v>
          </cell>
          <cell r="L533">
            <v>300</v>
          </cell>
          <cell r="M533" t="str">
            <v>ml</v>
          </cell>
          <cell r="O533" t="str">
            <v>unid</v>
          </cell>
        </row>
        <row r="534">
          <cell r="A534" t="str">
            <v>SP008</v>
          </cell>
          <cell r="C534" t="str">
            <v>sello tapagoteras techos</v>
          </cell>
          <cell r="D534" t="str">
            <v>elastosello 300</v>
          </cell>
          <cell r="E534" t="str">
            <v>asfáltica</v>
          </cell>
          <cell r="F534" t="str">
            <v>henkel</v>
          </cell>
          <cell r="L534">
            <v>310</v>
          </cell>
          <cell r="M534" t="str">
            <v>gr</v>
          </cell>
          <cell r="O534" t="str">
            <v>unid</v>
          </cell>
        </row>
        <row r="535">
          <cell r="A535" t="str">
            <v>SP009</v>
          </cell>
          <cell r="C535" t="str">
            <v>sello tapagoteras techos</v>
          </cell>
          <cell r="D535" t="str">
            <v>elastosello 300</v>
          </cell>
          <cell r="E535" t="str">
            <v>asfáltica</v>
          </cell>
          <cell r="F535" t="str">
            <v>henkel</v>
          </cell>
          <cell r="L535">
            <v>200</v>
          </cell>
          <cell r="M535" t="str">
            <v>gr</v>
          </cell>
          <cell r="O535" t="str">
            <v>unid</v>
          </cell>
        </row>
        <row r="536">
          <cell r="A536" t="str">
            <v>SP010</v>
          </cell>
          <cell r="C536" t="str">
            <v>pistola calafatear</v>
          </cell>
          <cell r="D536" t="str">
            <v>metalica</v>
          </cell>
          <cell r="E536" t="str">
            <v>alta resistencia</v>
          </cell>
          <cell r="F536" t="str">
            <v>JM 118 nrja.</v>
          </cell>
          <cell r="O536" t="str">
            <v>unid</v>
          </cell>
        </row>
        <row r="537">
          <cell r="A537" t="str">
            <v>SP011</v>
          </cell>
          <cell r="C537" t="str">
            <v>cinta tapagoteras techos</v>
          </cell>
          <cell r="D537" t="str">
            <v>autoadhesiva</v>
          </cell>
          <cell r="E537" t="str">
            <v>asfáltica</v>
          </cell>
          <cell r="F537" t="str">
            <v>sista-henkel</v>
          </cell>
          <cell r="H537">
            <v>1</v>
          </cell>
          <cell r="I537" t="str">
            <v>mt</v>
          </cell>
          <cell r="J537">
            <v>10</v>
          </cell>
          <cell r="K537" t="str">
            <v>cm</v>
          </cell>
          <cell r="O537" t="str">
            <v>unid</v>
          </cell>
        </row>
        <row r="538">
          <cell r="A538" t="str">
            <v>SP012</v>
          </cell>
          <cell r="C538" t="str">
            <v>cinta tapagoteras techos</v>
          </cell>
          <cell r="D538" t="str">
            <v>autoadhesiva</v>
          </cell>
          <cell r="E538" t="str">
            <v>asfáltica</v>
          </cell>
          <cell r="F538" t="str">
            <v>sista-henkel</v>
          </cell>
          <cell r="H538">
            <v>10</v>
          </cell>
          <cell r="I538" t="str">
            <v>mt</v>
          </cell>
          <cell r="J538">
            <v>10</v>
          </cell>
          <cell r="K538" t="str">
            <v>cm</v>
          </cell>
          <cell r="O538" t="str">
            <v>unid</v>
          </cell>
        </row>
        <row r="539">
          <cell r="A539" t="str">
            <v>SP013</v>
          </cell>
          <cell r="C539" t="str">
            <v>Pintura para techos</v>
          </cell>
          <cell r="D539" t="str">
            <v>zinc-maderas</v>
          </cell>
          <cell r="E539" t="str">
            <v>rojo colonial</v>
          </cell>
          <cell r="F539" t="str">
            <v>ceresita-multitecho</v>
          </cell>
          <cell r="O539" t="str">
            <v>GL</v>
          </cell>
        </row>
        <row r="540">
          <cell r="A540" t="str">
            <v>SP014</v>
          </cell>
          <cell r="C540" t="str">
            <v>Renovador de techos</v>
          </cell>
          <cell r="D540" t="str">
            <v>Zinc-Fibrocemento</v>
          </cell>
          <cell r="E540" t="str">
            <v>Zone-Cobertor</v>
          </cell>
          <cell r="F540" t="str">
            <v>dynal</v>
          </cell>
          <cell r="O540" t="str">
            <v>GL</v>
          </cell>
        </row>
        <row r="541">
          <cell r="A541" t="str">
            <v>SP015</v>
          </cell>
          <cell r="C541" t="str">
            <v>Esmalte</v>
          </cell>
          <cell r="D541" t="str">
            <v>al agua, antihongos</v>
          </cell>
          <cell r="E541" t="str">
            <v>gris marmol</v>
          </cell>
          <cell r="F541" t="str">
            <v>ceresita premium</v>
          </cell>
          <cell r="O541" t="str">
            <v>GL</v>
          </cell>
        </row>
        <row r="542">
          <cell r="A542" t="str">
            <v>SP016</v>
          </cell>
          <cell r="C542" t="str">
            <v>Esmalte Sintetico</v>
          </cell>
          <cell r="D542" t="str">
            <v>azul piedra</v>
          </cell>
          <cell r="E542" t="str">
            <v>Sipalux</v>
          </cell>
          <cell r="F542" t="str">
            <v>Sipa</v>
          </cell>
          <cell r="O542" t="str">
            <v>GL</v>
          </cell>
        </row>
        <row r="543">
          <cell r="A543" t="str">
            <v>SP017</v>
          </cell>
          <cell r="C543" t="str">
            <v>Esmalte Sintetico</v>
          </cell>
          <cell r="D543" t="str">
            <v>rojo colonial</v>
          </cell>
          <cell r="E543" t="str">
            <v>Sipalux</v>
          </cell>
          <cell r="F543" t="str">
            <v>Sipa</v>
          </cell>
          <cell r="O543" t="str">
            <v>GL</v>
          </cell>
        </row>
        <row r="544">
          <cell r="A544" t="str">
            <v>SP018</v>
          </cell>
          <cell r="C544" t="str">
            <v>Esmalte Sintetico</v>
          </cell>
          <cell r="D544" t="str">
            <v>pintura crema</v>
          </cell>
          <cell r="E544" t="str">
            <v>Sipalux</v>
          </cell>
          <cell r="F544" t="str">
            <v>Sipa</v>
          </cell>
          <cell r="O544" t="str">
            <v>GL</v>
          </cell>
        </row>
        <row r="545">
          <cell r="A545" t="str">
            <v>SP019</v>
          </cell>
          <cell r="C545" t="str">
            <v>Oleo brillante</v>
          </cell>
          <cell r="D545" t="str">
            <v>linea contratista</v>
          </cell>
          <cell r="E545" t="str">
            <v>crema</v>
          </cell>
          <cell r="F545" t="str">
            <v>Renner</v>
          </cell>
          <cell r="O545" t="str">
            <v>GL</v>
          </cell>
        </row>
        <row r="546">
          <cell r="A546" t="str">
            <v>SP020</v>
          </cell>
          <cell r="C546" t="str">
            <v>Oleo brillante</v>
          </cell>
          <cell r="E546" t="str">
            <v>barquillo</v>
          </cell>
          <cell r="F546" t="str">
            <v>ceresita</v>
          </cell>
          <cell r="O546" t="str">
            <v>GL</v>
          </cell>
        </row>
        <row r="547">
          <cell r="A547" t="str">
            <v>SP021</v>
          </cell>
          <cell r="C547" t="str">
            <v>Oleo brillante</v>
          </cell>
          <cell r="E547" t="str">
            <v>café moro</v>
          </cell>
          <cell r="F547" t="str">
            <v>Soquina</v>
          </cell>
          <cell r="O547" t="str">
            <v>lt</v>
          </cell>
        </row>
        <row r="548">
          <cell r="A548" t="str">
            <v>SP022</v>
          </cell>
          <cell r="C548" t="str">
            <v xml:space="preserve">aguarras </v>
          </cell>
          <cell r="D548" t="str">
            <v>mineral</v>
          </cell>
          <cell r="F548" t="str">
            <v>dilox</v>
          </cell>
          <cell r="O548" t="str">
            <v>lt</v>
          </cell>
        </row>
        <row r="549">
          <cell r="A549" t="str">
            <v>SP023</v>
          </cell>
          <cell r="C549" t="str">
            <v>diluyente</v>
          </cell>
          <cell r="D549" t="str">
            <v>sintetico</v>
          </cell>
          <cell r="F549" t="str">
            <v>dilox</v>
          </cell>
          <cell r="O549" t="str">
            <v>lt</v>
          </cell>
        </row>
        <row r="550">
          <cell r="A550" t="str">
            <v>SP024</v>
          </cell>
          <cell r="C550" t="str">
            <v>brocha</v>
          </cell>
          <cell r="E550" t="str">
            <v>1 1/2 pulg</v>
          </cell>
          <cell r="F550" t="str">
            <v>condor</v>
          </cell>
          <cell r="J550" t="str">
            <v>1 1/2</v>
          </cell>
          <cell r="K550" t="str">
            <v>pulg</v>
          </cell>
          <cell r="L550" t="str">
            <v>5/8</v>
          </cell>
          <cell r="M550" t="str">
            <v>pulg</v>
          </cell>
          <cell r="O550" t="str">
            <v>unid</v>
          </cell>
        </row>
        <row r="551">
          <cell r="A551" t="str">
            <v>SP025</v>
          </cell>
          <cell r="C551" t="str">
            <v>brocha</v>
          </cell>
          <cell r="E551" t="str">
            <v>3 pulg</v>
          </cell>
          <cell r="F551" t="str">
            <v>atlas</v>
          </cell>
          <cell r="J551">
            <v>3</v>
          </cell>
          <cell r="K551" t="str">
            <v>pulg</v>
          </cell>
          <cell r="L551">
            <v>1</v>
          </cell>
          <cell r="M551" t="str">
            <v>pulg</v>
          </cell>
          <cell r="O551" t="str">
            <v>unid</v>
          </cell>
        </row>
        <row r="552">
          <cell r="A552" t="str">
            <v>SP026</v>
          </cell>
          <cell r="C552" t="str">
            <v>brocha</v>
          </cell>
          <cell r="E552" t="str">
            <v>4 pulg</v>
          </cell>
          <cell r="F552" t="str">
            <v>atlas</v>
          </cell>
          <cell r="J552">
            <v>4</v>
          </cell>
          <cell r="K552" t="str">
            <v>pulg</v>
          </cell>
          <cell r="L552" t="str">
            <v>3/8</v>
          </cell>
          <cell r="M552" t="str">
            <v>pulg</v>
          </cell>
          <cell r="O552" t="str">
            <v>unid</v>
          </cell>
        </row>
        <row r="553">
          <cell r="A553" t="str">
            <v>SP027</v>
          </cell>
          <cell r="C553" t="str">
            <v>Barniz Marino</v>
          </cell>
          <cell r="F553" t="str">
            <v>Tricolor</v>
          </cell>
          <cell r="L553" t="str">
            <v>1/4</v>
          </cell>
          <cell r="M553" t="str">
            <v>Gl</v>
          </cell>
          <cell r="O553" t="str">
            <v>unid</v>
          </cell>
        </row>
        <row r="554">
          <cell r="A554" t="str">
            <v>SP028</v>
          </cell>
          <cell r="C554" t="str">
            <v>Lija Madera</v>
          </cell>
          <cell r="E554" t="str">
            <v>Nº40</v>
          </cell>
          <cell r="F554" t="str">
            <v>ISESA</v>
          </cell>
          <cell r="O554" t="str">
            <v>unid</v>
          </cell>
        </row>
        <row r="555">
          <cell r="A555" t="str">
            <v>SP029</v>
          </cell>
          <cell r="C555" t="str">
            <v>Lija Tela x metal</v>
          </cell>
          <cell r="E555" t="str">
            <v>Nº40</v>
          </cell>
          <cell r="F555" t="str">
            <v>ISESA</v>
          </cell>
          <cell r="O555" t="str">
            <v>unid</v>
          </cell>
        </row>
        <row r="556">
          <cell r="A556" t="str">
            <v>SP030</v>
          </cell>
          <cell r="C556" t="str">
            <v>Carbonileum</v>
          </cell>
          <cell r="D556" t="str">
            <v>1/4 galon</v>
          </cell>
          <cell r="E556" t="str">
            <v>Lata</v>
          </cell>
          <cell r="H556">
            <v>1</v>
          </cell>
          <cell r="I556" t="str">
            <v>lt</v>
          </cell>
        </row>
        <row r="557">
          <cell r="A557" t="str">
            <v>SP031</v>
          </cell>
        </row>
        <row r="558">
          <cell r="A558" t="str">
            <v>SP032</v>
          </cell>
        </row>
        <row r="559">
          <cell r="A559" t="str">
            <v>SP033</v>
          </cell>
        </row>
        <row r="560">
          <cell r="A560" t="str">
            <v>SP034</v>
          </cell>
        </row>
        <row r="562">
          <cell r="A562" t="str">
            <v>Em000</v>
          </cell>
          <cell r="C562" t="str">
            <v>Otros Equipamiento - Mobiliario</v>
          </cell>
        </row>
        <row r="563">
          <cell r="A563" t="str">
            <v>Em001</v>
          </cell>
          <cell r="C563" t="str">
            <v>vajilla 6 pers.</v>
          </cell>
          <cell r="D563" t="str">
            <v>Porcelana</v>
          </cell>
          <cell r="E563" t="str">
            <v>Juego 30 piezas</v>
          </cell>
          <cell r="O563" t="str">
            <v>unid</v>
          </cell>
        </row>
        <row r="564">
          <cell r="A564" t="str">
            <v>Em002</v>
          </cell>
          <cell r="C564" t="str">
            <v>set de vasos</v>
          </cell>
          <cell r="D564" t="str">
            <v>Juego 6 piezas</v>
          </cell>
        </row>
        <row r="565">
          <cell r="A565" t="str">
            <v>Em002</v>
          </cell>
          <cell r="C565" t="str">
            <v>juego servicios</v>
          </cell>
          <cell r="D565" t="str">
            <v>100 % acero inox.</v>
          </cell>
          <cell r="E565" t="str">
            <v>caja 24 pza</v>
          </cell>
          <cell r="F565" t="str">
            <v>casabonita</v>
          </cell>
          <cell r="O565" t="str">
            <v>unid</v>
          </cell>
        </row>
        <row r="566">
          <cell r="A566" t="str">
            <v>Em003</v>
          </cell>
          <cell r="C566" t="str">
            <v>bateria</v>
          </cell>
          <cell r="D566" t="str">
            <v>acero inox.</v>
          </cell>
          <cell r="E566" t="str">
            <v>7 piezas</v>
          </cell>
          <cell r="F566" t="str">
            <v>Tapa de 100% acero</v>
          </cell>
          <cell r="O566" t="str">
            <v>unid</v>
          </cell>
        </row>
        <row r="567">
          <cell r="A567" t="str">
            <v>Em006</v>
          </cell>
          <cell r="C567" t="str">
            <v>sarten</v>
          </cell>
          <cell r="D567" t="str">
            <v>Aluminio</v>
          </cell>
          <cell r="E567" t="str">
            <v>24 cm</v>
          </cell>
          <cell r="F567" t="str">
            <v>espesor 1,5mm</v>
          </cell>
          <cell r="O567" t="str">
            <v>unid</v>
          </cell>
        </row>
        <row r="568">
          <cell r="A568" t="str">
            <v>Em007</v>
          </cell>
          <cell r="C568" t="str">
            <v>sarten</v>
          </cell>
          <cell r="D568" t="str">
            <v>Aluminio</v>
          </cell>
          <cell r="E568" t="str">
            <v>26 cm</v>
          </cell>
          <cell r="F568" t="str">
            <v>espesor 1,5mm</v>
          </cell>
          <cell r="O568" t="str">
            <v>unid</v>
          </cell>
        </row>
        <row r="569">
          <cell r="A569" t="str">
            <v>Em008</v>
          </cell>
          <cell r="C569" t="str">
            <v>sarten</v>
          </cell>
          <cell r="D569" t="str">
            <v>Aluminio</v>
          </cell>
          <cell r="E569" t="str">
            <v>28 cm</v>
          </cell>
          <cell r="F569" t="str">
            <v>espesor 1,5mm</v>
          </cell>
          <cell r="O569" t="str">
            <v>unid</v>
          </cell>
        </row>
        <row r="570">
          <cell r="A570" t="str">
            <v>Em009</v>
          </cell>
          <cell r="C570" t="str">
            <v>sarten</v>
          </cell>
          <cell r="D570" t="str">
            <v>Aluminio</v>
          </cell>
          <cell r="E570" t="str">
            <v>30 cm</v>
          </cell>
          <cell r="F570" t="str">
            <v>espesor 1,5mm</v>
          </cell>
          <cell r="O570" t="str">
            <v>unid</v>
          </cell>
        </row>
        <row r="571">
          <cell r="A571" t="str">
            <v>Em013</v>
          </cell>
          <cell r="C571" t="str">
            <v>tetera</v>
          </cell>
          <cell r="D571" t="str">
            <v>Aluminio</v>
          </cell>
          <cell r="E571" t="str">
            <v>4 Lt</v>
          </cell>
          <cell r="F571" t="str">
            <v>espesor 1,5mm</v>
          </cell>
          <cell r="O571" t="str">
            <v>unid</v>
          </cell>
        </row>
        <row r="572">
          <cell r="A572" t="str">
            <v>Em014</v>
          </cell>
          <cell r="C572" t="str">
            <v>tetera</v>
          </cell>
          <cell r="D572" t="str">
            <v>Aluminio</v>
          </cell>
          <cell r="E572" t="str">
            <v>5 Lt</v>
          </cell>
          <cell r="F572" t="str">
            <v>espesor 1,5mm</v>
          </cell>
          <cell r="O572" t="str">
            <v>unid</v>
          </cell>
        </row>
        <row r="573">
          <cell r="A573" t="str">
            <v>Em017</v>
          </cell>
          <cell r="C573" t="str">
            <v>olla-caserola</v>
          </cell>
          <cell r="D573" t="str">
            <v>Aluminio</v>
          </cell>
          <cell r="E573" t="str">
            <v>24 cm</v>
          </cell>
          <cell r="F573" t="str">
            <v>espesor 1,5mm</v>
          </cell>
          <cell r="O573" t="str">
            <v>unid</v>
          </cell>
        </row>
        <row r="574">
          <cell r="A574" t="str">
            <v>Em018</v>
          </cell>
          <cell r="C574" t="str">
            <v>olla-caserola</v>
          </cell>
          <cell r="D574" t="str">
            <v>Aluminio</v>
          </cell>
          <cell r="E574" t="str">
            <v>26 cm</v>
          </cell>
          <cell r="F574" t="str">
            <v>espesor 1,5mm</v>
          </cell>
          <cell r="O574" t="str">
            <v>unid</v>
          </cell>
        </row>
        <row r="575">
          <cell r="A575" t="str">
            <v>Em019</v>
          </cell>
          <cell r="C575" t="str">
            <v>olla-caserola</v>
          </cell>
          <cell r="D575" t="str">
            <v>Aluminio</v>
          </cell>
          <cell r="E575" t="str">
            <v>28 cm</v>
          </cell>
          <cell r="F575" t="str">
            <v>espesor 1,5mm</v>
          </cell>
          <cell r="O575" t="str">
            <v>unid</v>
          </cell>
        </row>
        <row r="576">
          <cell r="A576" t="str">
            <v>Em020</v>
          </cell>
          <cell r="C576" t="str">
            <v>olla-caserola</v>
          </cell>
          <cell r="D576" t="str">
            <v>acero inox.</v>
          </cell>
          <cell r="E576" t="str">
            <v>30 cm</v>
          </cell>
          <cell r="F576" t="str">
            <v>tapa de acero</v>
          </cell>
          <cell r="O576" t="str">
            <v>unid</v>
          </cell>
        </row>
        <row r="577">
          <cell r="C577" t="str">
            <v>Olla-Fondo</v>
          </cell>
          <cell r="D577" t="str">
            <v>Aluminio</v>
          </cell>
          <cell r="O577" t="str">
            <v>unid</v>
          </cell>
        </row>
        <row r="578">
          <cell r="A578" t="str">
            <v>Em021</v>
          </cell>
          <cell r="C578" t="str">
            <v>cocina a leña</v>
          </cell>
          <cell r="D578" t="str">
            <v>gorro, manta, cañones, roseta, anillo</v>
          </cell>
          <cell r="F578" t="str">
            <v>70x56, 4 platos, cubierta de fierro fundido, cocina y horno enlozado</v>
          </cell>
          <cell r="O578" t="str">
            <v>unid</v>
          </cell>
        </row>
        <row r="579">
          <cell r="A579" t="str">
            <v>Em022</v>
          </cell>
          <cell r="C579" t="str">
            <v>cocina a gas, con tapa superior</v>
          </cell>
          <cell r="D579" t="str">
            <v>4 quemadores</v>
          </cell>
          <cell r="E579" t="str">
            <v>cubierta acero inoxidable</v>
          </cell>
          <cell r="F579" t="str">
            <v>capidad del horno minimo 66lt, incluye rejilla y bandeja del horno, certificación SEC</v>
          </cell>
          <cell r="O579" t="str">
            <v>unid</v>
          </cell>
        </row>
        <row r="580">
          <cell r="A580" t="str">
            <v>Em023</v>
          </cell>
          <cell r="C580" t="str">
            <v>calefont</v>
          </cell>
          <cell r="D580" t="str">
            <v> Calefón 5 litros Gas Licuado Ionizado Master</v>
          </cell>
          <cell r="F580" t="str">
            <v>Splendid</v>
          </cell>
          <cell r="O580" t="str">
            <v>unid</v>
          </cell>
        </row>
        <row r="581">
          <cell r="A581" t="str">
            <v>Em024</v>
          </cell>
          <cell r="C581" t="str">
            <v>kit de instalacion calefont</v>
          </cell>
          <cell r="O581" t="str">
            <v>unid</v>
          </cell>
        </row>
        <row r="582">
          <cell r="A582" t="str">
            <v>Em025</v>
          </cell>
          <cell r="C582" t="str">
            <v>armario</v>
          </cell>
          <cell r="D582" t="str">
            <v>resistente a la humedad</v>
          </cell>
          <cell r="O582" t="str">
            <v>unid</v>
          </cell>
        </row>
        <row r="583">
          <cell r="A583" t="str">
            <v>Em026</v>
          </cell>
          <cell r="C583" t="str">
            <v>cajonera</v>
          </cell>
          <cell r="D583" t="str">
            <v>resistente a la humedad</v>
          </cell>
          <cell r="O583" t="str">
            <v>unid</v>
          </cell>
        </row>
        <row r="584">
          <cell r="A584" t="str">
            <v>Em027</v>
          </cell>
          <cell r="C584" t="str">
            <v>mueble de cocina</v>
          </cell>
          <cell r="D584" t="str">
            <v>resistente a la humedad</v>
          </cell>
          <cell r="O584" t="str">
            <v>unid</v>
          </cell>
        </row>
        <row r="585">
          <cell r="A585" t="str">
            <v>Em028</v>
          </cell>
          <cell r="C585" t="str">
            <v>repisas</v>
          </cell>
          <cell r="D585" t="str">
            <v>resistente a la humedad</v>
          </cell>
          <cell r="O585" t="str">
            <v>unid</v>
          </cell>
        </row>
        <row r="586">
          <cell r="A586" t="str">
            <v>Em029</v>
          </cell>
          <cell r="C586" t="str">
            <v>mesa</v>
          </cell>
          <cell r="D586" t="str">
            <v>cubierta lavable</v>
          </cell>
          <cell r="O586" t="str">
            <v>unid</v>
          </cell>
        </row>
        <row r="587">
          <cell r="A587" t="str">
            <v>Em030</v>
          </cell>
          <cell r="C587" t="str">
            <v>sillas</v>
          </cell>
          <cell r="O587" t="str">
            <v>unid</v>
          </cell>
        </row>
        <row r="588">
          <cell r="A588" t="str">
            <v>Em031</v>
          </cell>
          <cell r="C588" t="str">
            <v>escritorio de estudio con silla</v>
          </cell>
          <cell r="O588" t="str">
            <v>unid</v>
          </cell>
        </row>
        <row r="589">
          <cell r="A589" t="str">
            <v>Em032</v>
          </cell>
          <cell r="C589" t="str">
            <v>lampara de escritorio</v>
          </cell>
          <cell r="O589" t="str">
            <v>unid</v>
          </cell>
        </row>
        <row r="590">
          <cell r="A590" t="str">
            <v>Em033</v>
          </cell>
          <cell r="C590" t="str">
            <v>ampolleta para lampara de escritorio</v>
          </cell>
          <cell r="O590" t="str">
            <v>unid</v>
          </cell>
        </row>
        <row r="591">
          <cell r="A591" t="str">
            <v>Em034</v>
          </cell>
        </row>
        <row r="592">
          <cell r="A592" t="str">
            <v>Em035</v>
          </cell>
        </row>
        <row r="593">
          <cell r="A593" t="str">
            <v>Em036</v>
          </cell>
        </row>
        <row r="594">
          <cell r="A594" t="str">
            <v>Em037</v>
          </cell>
        </row>
        <row r="595">
          <cell r="A595" t="str">
            <v>Em038</v>
          </cell>
        </row>
        <row r="596">
          <cell r="A596" t="str">
            <v>Em039</v>
          </cell>
        </row>
        <row r="597">
          <cell r="A597" t="str">
            <v>Em040</v>
          </cell>
        </row>
        <row r="598">
          <cell r="A598" t="str">
            <v>Em041</v>
          </cell>
        </row>
        <row r="599">
          <cell r="A599" t="str">
            <v>Em042</v>
          </cell>
        </row>
        <row r="600">
          <cell r="A600" t="str">
            <v>Em043</v>
          </cell>
        </row>
        <row r="601">
          <cell r="A601" t="str">
            <v>Em044</v>
          </cell>
        </row>
        <row r="602">
          <cell r="A602" t="str">
            <v>Em045</v>
          </cell>
        </row>
        <row r="604">
          <cell r="A604" t="str">
            <v>VA000</v>
          </cell>
          <cell r="C604" t="str">
            <v>Varios.</v>
          </cell>
        </row>
        <row r="605">
          <cell r="A605" t="str">
            <v>VA001</v>
          </cell>
          <cell r="C605" t="str">
            <v xml:space="preserve">Bidón </v>
          </cell>
          <cell r="D605" t="str">
            <v>Plástico Azul</v>
          </cell>
          <cell r="E605" t="str">
            <v>20 lt con tapa</v>
          </cell>
          <cell r="O605" t="str">
            <v>unid</v>
          </cell>
        </row>
        <row r="606">
          <cell r="A606" t="str">
            <v>VA002</v>
          </cell>
          <cell r="C606" t="str">
            <v xml:space="preserve">Bidón </v>
          </cell>
          <cell r="D606" t="str">
            <v>Plástico Blanco</v>
          </cell>
          <cell r="E606" t="str">
            <v>50 lt con llave</v>
          </cell>
          <cell r="O606" t="str">
            <v>unid</v>
          </cell>
        </row>
        <row r="607">
          <cell r="A607" t="str">
            <v>VA003</v>
          </cell>
          <cell r="C607" t="str">
            <v xml:space="preserve">Bidón </v>
          </cell>
          <cell r="D607" t="str">
            <v>Plástico Azul</v>
          </cell>
          <cell r="E607" t="str">
            <v>120 lt con llave</v>
          </cell>
          <cell r="O607" t="str">
            <v>unid</v>
          </cell>
        </row>
        <row r="608">
          <cell r="A608" t="str">
            <v>VA004</v>
          </cell>
        </row>
        <row r="609">
          <cell r="A609" t="str">
            <v>VA005</v>
          </cell>
        </row>
        <row r="610">
          <cell r="A610" t="str">
            <v>VA006</v>
          </cell>
        </row>
        <row r="611">
          <cell r="A611" t="str">
            <v>VA007</v>
          </cell>
        </row>
        <row r="612">
          <cell r="A612" t="str">
            <v>VA008</v>
          </cell>
        </row>
        <row r="613">
          <cell r="A613" t="str">
            <v>VA014</v>
          </cell>
          <cell r="C613" t="str">
            <v>alambre galvanizado</v>
          </cell>
          <cell r="D613" t="str">
            <v>metal</v>
          </cell>
          <cell r="E613" t="str">
            <v>galvanizado nº16</v>
          </cell>
          <cell r="F613" t="str">
            <v>inchalam</v>
          </cell>
          <cell r="H613">
            <v>25</v>
          </cell>
          <cell r="I613" t="str">
            <v>mt</v>
          </cell>
          <cell r="O613" t="str">
            <v>unid</v>
          </cell>
        </row>
        <row r="614">
          <cell r="A614" t="str">
            <v>VA015</v>
          </cell>
          <cell r="C614" t="str">
            <v>alambre galvanizado</v>
          </cell>
          <cell r="D614" t="str">
            <v>metal</v>
          </cell>
          <cell r="E614" t="str">
            <v>galvanizado nº18</v>
          </cell>
          <cell r="F614" t="str">
            <v>inchalam</v>
          </cell>
          <cell r="H614">
            <v>50</v>
          </cell>
          <cell r="I614" t="str">
            <v>mt</v>
          </cell>
          <cell r="O614" t="str">
            <v>unid</v>
          </cell>
        </row>
        <row r="615">
          <cell r="A615" t="str">
            <v>VA016</v>
          </cell>
        </row>
        <row r="616">
          <cell r="A616" t="str">
            <v>VA017</v>
          </cell>
        </row>
        <row r="617">
          <cell r="A617" t="str">
            <v>VA018</v>
          </cell>
        </row>
        <row r="618">
          <cell r="A618" t="str">
            <v>VA019</v>
          </cell>
        </row>
        <row r="619">
          <cell r="A619" t="str">
            <v>VA020</v>
          </cell>
        </row>
        <row r="621">
          <cell r="A621" t="str">
            <v>ZI000</v>
          </cell>
          <cell r="C621" t="str">
            <v>Zinc para revestimientos exterior</v>
          </cell>
        </row>
        <row r="622">
          <cell r="A622" t="str">
            <v>ZI001</v>
          </cell>
          <cell r="C622" t="str">
            <v>plancha muros</v>
          </cell>
          <cell r="D622" t="str">
            <v>zinc alum</v>
          </cell>
          <cell r="E622" t="str">
            <v>5v</v>
          </cell>
          <cell r="F622" t="str">
            <v>zincalum</v>
          </cell>
          <cell r="H622">
            <v>2</v>
          </cell>
          <cell r="I622" t="str">
            <v>mt</v>
          </cell>
          <cell r="J622">
            <v>0.89500000000000002</v>
          </cell>
          <cell r="K622" t="str">
            <v>mt</v>
          </cell>
          <cell r="L622">
            <v>0.35</v>
          </cell>
          <cell r="M622" t="str">
            <v>mm</v>
          </cell>
          <cell r="O622" t="str">
            <v>unid</v>
          </cell>
        </row>
        <row r="623">
          <cell r="A623" t="str">
            <v>ZI002</v>
          </cell>
          <cell r="C623" t="str">
            <v>plancha muros</v>
          </cell>
          <cell r="D623" t="str">
            <v>zinc alum</v>
          </cell>
          <cell r="E623" t="str">
            <v>5v</v>
          </cell>
          <cell r="F623" t="str">
            <v>zincalum</v>
          </cell>
          <cell r="H623">
            <v>2.5</v>
          </cell>
          <cell r="I623" t="str">
            <v>mt</v>
          </cell>
          <cell r="J623">
            <v>0.89500000000000002</v>
          </cell>
          <cell r="K623" t="str">
            <v>mt</v>
          </cell>
          <cell r="L623">
            <v>0.35</v>
          </cell>
          <cell r="M623" t="str">
            <v>mm</v>
          </cell>
          <cell r="O623" t="str">
            <v>unid</v>
          </cell>
        </row>
        <row r="624">
          <cell r="A624" t="str">
            <v>ZI003</v>
          </cell>
          <cell r="C624" t="str">
            <v>plancha muros</v>
          </cell>
          <cell r="D624" t="str">
            <v>zinc alum</v>
          </cell>
          <cell r="E624" t="str">
            <v>5v</v>
          </cell>
          <cell r="F624" t="str">
            <v>zincalum</v>
          </cell>
          <cell r="H624">
            <v>3</v>
          </cell>
          <cell r="I624" t="str">
            <v>mt</v>
          </cell>
          <cell r="J624">
            <v>0.89500000000000002</v>
          </cell>
          <cell r="K624" t="str">
            <v>mt</v>
          </cell>
          <cell r="L624">
            <v>0.35</v>
          </cell>
          <cell r="M624" t="str">
            <v>mm</v>
          </cell>
          <cell r="O624" t="str">
            <v>unid</v>
          </cell>
        </row>
        <row r="625">
          <cell r="A625" t="str">
            <v>ZI004</v>
          </cell>
          <cell r="C625" t="str">
            <v>plancha muros</v>
          </cell>
          <cell r="D625" t="str">
            <v>zinc alum</v>
          </cell>
          <cell r="E625" t="str">
            <v>5v</v>
          </cell>
          <cell r="F625" t="str">
            <v>zincalum</v>
          </cell>
          <cell r="H625">
            <v>3.5</v>
          </cell>
          <cell r="I625" t="str">
            <v>mt</v>
          </cell>
          <cell r="J625">
            <v>0.89500000000000002</v>
          </cell>
          <cell r="K625" t="str">
            <v>mt</v>
          </cell>
          <cell r="L625">
            <v>0.35</v>
          </cell>
          <cell r="M625" t="str">
            <v>mm</v>
          </cell>
          <cell r="O625" t="str">
            <v>unid</v>
          </cell>
        </row>
        <row r="626">
          <cell r="A626" t="str">
            <v>ZI008</v>
          </cell>
          <cell r="C626" t="str">
            <v>plancha techo</v>
          </cell>
          <cell r="D626" t="str">
            <v>zinc alum</v>
          </cell>
          <cell r="E626" t="str">
            <v>ondas</v>
          </cell>
          <cell r="F626" t="str">
            <v>zincalum</v>
          </cell>
          <cell r="H626">
            <v>3.66</v>
          </cell>
          <cell r="I626" t="str">
            <v>mt</v>
          </cell>
          <cell r="J626">
            <v>0.85099999999999998</v>
          </cell>
          <cell r="K626" t="str">
            <v>mt</v>
          </cell>
          <cell r="L626">
            <v>0.35</v>
          </cell>
          <cell r="M626" t="str">
            <v>mm</v>
          </cell>
          <cell r="O626" t="str">
            <v>unid</v>
          </cell>
        </row>
        <row r="627">
          <cell r="A627" t="str">
            <v>ZI009</v>
          </cell>
          <cell r="C627" t="str">
            <v>plancha techo</v>
          </cell>
          <cell r="D627" t="str">
            <v>zinc alum</v>
          </cell>
          <cell r="E627" t="str">
            <v>ondas</v>
          </cell>
          <cell r="F627" t="str">
            <v>zincalum</v>
          </cell>
          <cell r="H627">
            <v>3</v>
          </cell>
          <cell r="I627" t="str">
            <v>mt</v>
          </cell>
          <cell r="J627">
            <v>0.85099999999999998</v>
          </cell>
          <cell r="K627" t="str">
            <v>mt</v>
          </cell>
          <cell r="L627">
            <v>0.35</v>
          </cell>
          <cell r="M627" t="str">
            <v>mm</v>
          </cell>
          <cell r="O627" t="str">
            <v>unid</v>
          </cell>
        </row>
        <row r="628">
          <cell r="A628" t="str">
            <v>ZI010</v>
          </cell>
          <cell r="C628" t="str">
            <v>plancha techo</v>
          </cell>
          <cell r="D628" t="str">
            <v>zinc alum</v>
          </cell>
          <cell r="E628" t="str">
            <v>ondas</v>
          </cell>
          <cell r="F628" t="str">
            <v>zincalum</v>
          </cell>
          <cell r="H628">
            <v>2.5</v>
          </cell>
          <cell r="I628" t="str">
            <v>mt</v>
          </cell>
          <cell r="J628">
            <v>0.85099999999999998</v>
          </cell>
          <cell r="K628" t="str">
            <v>mt</v>
          </cell>
          <cell r="L628">
            <v>0.35</v>
          </cell>
          <cell r="M628" t="str">
            <v>mm</v>
          </cell>
          <cell r="O628" t="str">
            <v>unid</v>
          </cell>
        </row>
        <row r="629">
          <cell r="A629" t="str">
            <v>ZI011</v>
          </cell>
          <cell r="C629" t="str">
            <v>plancha techo</v>
          </cell>
          <cell r="D629" t="str">
            <v>zinc alum</v>
          </cell>
          <cell r="E629" t="str">
            <v>ondas</v>
          </cell>
          <cell r="F629" t="str">
            <v>zincalum</v>
          </cell>
          <cell r="H629">
            <v>2</v>
          </cell>
          <cell r="I629" t="str">
            <v>mt</v>
          </cell>
          <cell r="J629">
            <v>0.85099999999999998</v>
          </cell>
          <cell r="K629" t="str">
            <v>mt</v>
          </cell>
          <cell r="L629">
            <v>0.35</v>
          </cell>
          <cell r="M629" t="str">
            <v>mm</v>
          </cell>
          <cell r="O629" t="str">
            <v>unid</v>
          </cell>
        </row>
        <row r="630">
          <cell r="A630" t="str">
            <v>ZI012</v>
          </cell>
          <cell r="C630" t="str">
            <v>Plancha Fibrocemento</v>
          </cell>
          <cell r="D630" t="str">
            <v>Fibrocemento</v>
          </cell>
          <cell r="E630" t="str">
            <v>Onda stnd</v>
          </cell>
          <cell r="F630" t="str">
            <v>Pizarreño</v>
          </cell>
          <cell r="H630">
            <v>2.44</v>
          </cell>
          <cell r="I630" t="str">
            <v>mt</v>
          </cell>
          <cell r="J630">
            <v>0.9</v>
          </cell>
          <cell r="K630" t="str">
            <v>mt</v>
          </cell>
          <cell r="O630" t="str">
            <v>unid</v>
          </cell>
        </row>
        <row r="631">
          <cell r="A631" t="str">
            <v>ZI013</v>
          </cell>
          <cell r="C631" t="str">
            <v xml:space="preserve">plancha </v>
          </cell>
          <cell r="D631" t="str">
            <v>zinc alum</v>
          </cell>
          <cell r="E631" t="str">
            <v>liso</v>
          </cell>
          <cell r="F631" t="str">
            <v>zincalum</v>
          </cell>
          <cell r="H631">
            <v>3</v>
          </cell>
          <cell r="I631" t="str">
            <v>mt</v>
          </cell>
          <cell r="J631">
            <v>1</v>
          </cell>
          <cell r="K631" t="str">
            <v>mt</v>
          </cell>
          <cell r="L631">
            <v>0.35</v>
          </cell>
          <cell r="M631" t="str">
            <v>mm</v>
          </cell>
          <cell r="O631" t="str">
            <v>unid</v>
          </cell>
        </row>
        <row r="632">
          <cell r="A632" t="str">
            <v>ZI014</v>
          </cell>
        </row>
        <row r="633">
          <cell r="A633" t="str">
            <v>ZI015</v>
          </cell>
        </row>
        <row r="634">
          <cell r="A634" t="str">
            <v>ZI016</v>
          </cell>
        </row>
        <row r="1241">
          <cell r="C1241" t="str">
            <v xml:space="preserve"> TOTAL  (A)</v>
          </cell>
          <cell r="R1241">
            <v>0</v>
          </cell>
        </row>
      </sheetData>
      <sheetData sheetId="5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G66"/>
  <sheetViews>
    <sheetView view="pageBreakPreview" zoomScaleNormal="100" zoomScaleSheetLayoutView="100" workbookViewId="0">
      <selection activeCell="D45" sqref="D45:D46"/>
    </sheetView>
  </sheetViews>
  <sheetFormatPr defaultColWidth="11.42578125" defaultRowHeight="14.45"/>
  <cols>
    <col min="1" max="1" width="1.85546875" style="601" customWidth="1"/>
    <col min="2" max="2" width="16.5703125" style="605" customWidth="1"/>
    <col min="3" max="3" width="13.7109375" style="107" customWidth="1"/>
    <col min="4" max="4" width="33.5703125" style="191" customWidth="1"/>
    <col min="5" max="5" width="57.85546875" style="598" customWidth="1"/>
    <col min="6" max="6" width="26.42578125" style="107" customWidth="1"/>
    <col min="7" max="7" width="2.28515625" style="601" customWidth="1"/>
    <col min="8" max="8" width="3.140625" style="102" customWidth="1"/>
    <col min="9" max="9" width="16.5703125" style="102" customWidth="1"/>
    <col min="10" max="16384" width="11.42578125" style="102"/>
  </cols>
  <sheetData>
    <row r="1" spans="1:7" ht="21">
      <c r="A1" s="599"/>
      <c r="B1" s="666" t="s">
        <v>0</v>
      </c>
      <c r="C1" s="666"/>
      <c r="D1" s="666"/>
      <c r="E1" s="666"/>
      <c r="F1" s="666"/>
      <c r="G1" s="600"/>
    </row>
    <row r="2" spans="1:7" ht="13.9">
      <c r="A2" s="599"/>
      <c r="B2" s="688" t="s">
        <v>1</v>
      </c>
      <c r="C2" s="688"/>
      <c r="D2" s="688"/>
      <c r="E2" s="688"/>
      <c r="F2" s="688"/>
      <c r="G2" s="599"/>
    </row>
    <row r="3" spans="1:7" ht="109.15" customHeight="1" thickBot="1">
      <c r="A3" s="599"/>
      <c r="B3" s="688"/>
      <c r="C3" s="688"/>
      <c r="D3" s="688"/>
      <c r="E3" s="688"/>
      <c r="F3" s="688"/>
      <c r="G3" s="599"/>
    </row>
    <row r="4" spans="1:7" ht="29.45" customHeight="1">
      <c r="B4" s="681" t="s">
        <v>2</v>
      </c>
      <c r="C4" s="679" t="s">
        <v>3</v>
      </c>
      <c r="D4" s="625" t="s">
        <v>4</v>
      </c>
      <c r="E4" s="626" t="s">
        <v>5</v>
      </c>
      <c r="F4" s="689" t="s">
        <v>6</v>
      </c>
    </row>
    <row r="5" spans="1:7" ht="46.9" customHeight="1" thickBot="1">
      <c r="B5" s="682"/>
      <c r="C5" s="680"/>
      <c r="D5" s="602" t="s">
        <v>7</v>
      </c>
      <c r="E5" s="603" t="s">
        <v>8</v>
      </c>
      <c r="F5" s="690"/>
    </row>
    <row r="6" spans="1:7" ht="22.15" customHeight="1">
      <c r="B6" s="676" t="s">
        <v>9</v>
      </c>
      <c r="C6" s="683" t="s">
        <v>10</v>
      </c>
      <c r="D6" s="684" t="s">
        <v>11</v>
      </c>
      <c r="E6" s="627" t="s">
        <v>12</v>
      </c>
      <c r="F6" s="628" t="s">
        <v>13</v>
      </c>
    </row>
    <row r="7" spans="1:7" ht="22.15" customHeight="1">
      <c r="B7" s="677"/>
      <c r="C7" s="674"/>
      <c r="D7" s="665"/>
      <c r="E7" s="604" t="s">
        <v>14</v>
      </c>
      <c r="F7" s="629" t="s">
        <v>13</v>
      </c>
    </row>
    <row r="8" spans="1:7" ht="27" customHeight="1">
      <c r="B8" s="677"/>
      <c r="C8" s="674"/>
      <c r="D8" s="665"/>
      <c r="E8" s="604" t="s">
        <v>15</v>
      </c>
      <c r="F8" s="629" t="s">
        <v>13</v>
      </c>
    </row>
    <row r="9" spans="1:7" ht="22.15" customHeight="1">
      <c r="B9" s="677"/>
      <c r="C9" s="674"/>
      <c r="D9" s="665"/>
      <c r="E9" s="604" t="s">
        <v>16</v>
      </c>
      <c r="F9" s="629" t="s">
        <v>17</v>
      </c>
    </row>
    <row r="10" spans="1:7" ht="27.6" customHeight="1">
      <c r="B10" s="677"/>
      <c r="C10" s="674"/>
      <c r="D10" s="665"/>
      <c r="E10" s="604" t="s">
        <v>18</v>
      </c>
      <c r="F10" s="629" t="s">
        <v>17</v>
      </c>
    </row>
    <row r="11" spans="1:7" ht="28.9">
      <c r="B11" s="677"/>
      <c r="C11" s="674"/>
      <c r="D11" s="665"/>
      <c r="E11" s="604" t="s">
        <v>19</v>
      </c>
      <c r="F11" s="629" t="s">
        <v>13</v>
      </c>
    </row>
    <row r="12" spans="1:7" ht="28.9">
      <c r="B12" s="677"/>
      <c r="C12" s="673" t="s">
        <v>20</v>
      </c>
      <c r="D12" s="663" t="s">
        <v>21</v>
      </c>
      <c r="E12" s="604" t="s">
        <v>22</v>
      </c>
      <c r="F12" s="629" t="s">
        <v>13</v>
      </c>
    </row>
    <row r="13" spans="1:7" ht="30" customHeight="1">
      <c r="B13" s="677"/>
      <c r="C13" s="674"/>
      <c r="D13" s="665"/>
      <c r="E13" s="604" t="s">
        <v>23</v>
      </c>
      <c r="F13" s="629" t="s">
        <v>13</v>
      </c>
    </row>
    <row r="14" spans="1:7" ht="30" customHeight="1">
      <c r="B14" s="677"/>
      <c r="C14" s="674"/>
      <c r="D14" s="665"/>
      <c r="E14" s="604" t="s">
        <v>24</v>
      </c>
      <c r="F14" s="629" t="s">
        <v>13</v>
      </c>
    </row>
    <row r="15" spans="1:7" ht="28.9">
      <c r="B15" s="677"/>
      <c r="C15" s="674"/>
      <c r="D15" s="665"/>
      <c r="E15" s="604" t="s">
        <v>25</v>
      </c>
      <c r="F15" s="629" t="s">
        <v>17</v>
      </c>
    </row>
    <row r="16" spans="1:7">
      <c r="B16" s="677"/>
      <c r="C16" s="675"/>
      <c r="D16" s="664"/>
      <c r="E16" s="604" t="s">
        <v>26</v>
      </c>
      <c r="F16" s="629" t="s">
        <v>13</v>
      </c>
    </row>
    <row r="17" spans="2:6" ht="28.9">
      <c r="B17" s="677"/>
      <c r="C17" s="673" t="s">
        <v>27</v>
      </c>
      <c r="D17" s="663" t="s">
        <v>28</v>
      </c>
      <c r="E17" s="604" t="s">
        <v>29</v>
      </c>
      <c r="F17" s="629" t="s">
        <v>17</v>
      </c>
    </row>
    <row r="18" spans="2:6" ht="21" customHeight="1">
      <c r="B18" s="677"/>
      <c r="C18" s="674"/>
      <c r="D18" s="665"/>
      <c r="E18" s="604" t="s">
        <v>30</v>
      </c>
      <c r="F18" s="629" t="s">
        <v>13</v>
      </c>
    </row>
    <row r="19" spans="2:6" ht="28.9">
      <c r="B19" s="678"/>
      <c r="C19" s="675"/>
      <c r="D19" s="664"/>
      <c r="E19" s="604" t="s">
        <v>31</v>
      </c>
      <c r="F19" s="629" t="s">
        <v>13</v>
      </c>
    </row>
    <row r="20" spans="2:6" ht="28.9">
      <c r="B20" s="667" t="s">
        <v>32</v>
      </c>
      <c r="C20" s="670" t="s">
        <v>33</v>
      </c>
      <c r="D20" s="663" t="s">
        <v>34</v>
      </c>
      <c r="E20" s="604" t="s">
        <v>35</v>
      </c>
      <c r="F20" s="629" t="s">
        <v>13</v>
      </c>
    </row>
    <row r="21" spans="2:6">
      <c r="B21" s="668"/>
      <c r="C21" s="671"/>
      <c r="D21" s="665"/>
      <c r="E21" s="604" t="s">
        <v>36</v>
      </c>
      <c r="F21" s="629" t="s">
        <v>13</v>
      </c>
    </row>
    <row r="22" spans="2:6">
      <c r="B22" s="668"/>
      <c r="C22" s="671"/>
      <c r="D22" s="665"/>
      <c r="E22" s="604" t="s">
        <v>37</v>
      </c>
      <c r="F22" s="629" t="s">
        <v>13</v>
      </c>
    </row>
    <row r="23" spans="2:6" ht="28.9">
      <c r="B23" s="668"/>
      <c r="C23" s="671"/>
      <c r="D23" s="665"/>
      <c r="E23" s="604" t="s">
        <v>38</v>
      </c>
      <c r="F23" s="629" t="s">
        <v>13</v>
      </c>
    </row>
    <row r="24" spans="2:6">
      <c r="B24" s="668"/>
      <c r="C24" s="671"/>
      <c r="D24" s="665"/>
      <c r="E24" s="604" t="s">
        <v>39</v>
      </c>
      <c r="F24" s="629" t="s">
        <v>13</v>
      </c>
    </row>
    <row r="25" spans="2:6" ht="28.9">
      <c r="B25" s="668"/>
      <c r="C25" s="671"/>
      <c r="D25" s="665"/>
      <c r="E25" s="604" t="s">
        <v>40</v>
      </c>
      <c r="F25" s="629" t="s">
        <v>17</v>
      </c>
    </row>
    <row r="26" spans="2:6">
      <c r="B26" s="668"/>
      <c r="C26" s="672"/>
      <c r="D26" s="664"/>
      <c r="E26" s="604" t="s">
        <v>41</v>
      </c>
      <c r="F26" s="629" t="s">
        <v>17</v>
      </c>
    </row>
    <row r="27" spans="2:6">
      <c r="B27" s="668"/>
      <c r="C27" s="670" t="s">
        <v>42</v>
      </c>
      <c r="D27" s="663" t="s">
        <v>43</v>
      </c>
      <c r="E27" s="604" t="s">
        <v>44</v>
      </c>
      <c r="F27" s="629" t="s">
        <v>17</v>
      </c>
    </row>
    <row r="28" spans="2:6">
      <c r="B28" s="668"/>
      <c r="C28" s="671"/>
      <c r="D28" s="665"/>
      <c r="E28" s="604" t="s">
        <v>45</v>
      </c>
      <c r="F28" s="629" t="s">
        <v>17</v>
      </c>
    </row>
    <row r="29" spans="2:6">
      <c r="B29" s="668"/>
      <c r="C29" s="671"/>
      <c r="D29" s="665"/>
      <c r="E29" s="604" t="s">
        <v>46</v>
      </c>
      <c r="F29" s="629" t="s">
        <v>17</v>
      </c>
    </row>
    <row r="30" spans="2:6">
      <c r="B30" s="668"/>
      <c r="C30" s="671"/>
      <c r="D30" s="665"/>
      <c r="E30" s="604" t="s">
        <v>47</v>
      </c>
      <c r="F30" s="629" t="s">
        <v>13</v>
      </c>
    </row>
    <row r="31" spans="2:6">
      <c r="B31" s="668"/>
      <c r="C31" s="671"/>
      <c r="D31" s="665"/>
      <c r="E31" s="604" t="s">
        <v>48</v>
      </c>
      <c r="F31" s="629" t="s">
        <v>13</v>
      </c>
    </row>
    <row r="32" spans="2:6">
      <c r="B32" s="668"/>
      <c r="C32" s="671"/>
      <c r="D32" s="665"/>
      <c r="E32" s="604" t="s">
        <v>49</v>
      </c>
      <c r="F32" s="629" t="s">
        <v>13</v>
      </c>
    </row>
    <row r="33" spans="2:6">
      <c r="B33" s="668"/>
      <c r="C33" s="671"/>
      <c r="D33" s="665"/>
      <c r="E33" s="604" t="s">
        <v>50</v>
      </c>
      <c r="F33" s="629" t="s">
        <v>13</v>
      </c>
    </row>
    <row r="34" spans="2:6">
      <c r="B34" s="668"/>
      <c r="C34" s="671"/>
      <c r="D34" s="665"/>
      <c r="E34" s="604" t="s">
        <v>51</v>
      </c>
      <c r="F34" s="629" t="s">
        <v>13</v>
      </c>
    </row>
    <row r="35" spans="2:6">
      <c r="B35" s="668"/>
      <c r="C35" s="671"/>
      <c r="D35" s="665"/>
      <c r="E35" s="604" t="s">
        <v>52</v>
      </c>
      <c r="F35" s="629" t="s">
        <v>13</v>
      </c>
    </row>
    <row r="36" spans="2:6">
      <c r="B36" s="668"/>
      <c r="C36" s="671"/>
      <c r="D36" s="665"/>
      <c r="E36" s="604" t="s">
        <v>53</v>
      </c>
      <c r="F36" s="629" t="s">
        <v>13</v>
      </c>
    </row>
    <row r="37" spans="2:6" ht="28.9">
      <c r="B37" s="668"/>
      <c r="C37" s="671"/>
      <c r="D37" s="665"/>
      <c r="E37" s="604" t="s">
        <v>54</v>
      </c>
      <c r="F37" s="629" t="s">
        <v>13</v>
      </c>
    </row>
    <row r="38" spans="2:6">
      <c r="B38" s="668"/>
      <c r="C38" s="672"/>
      <c r="D38" s="664"/>
      <c r="E38" s="604" t="s">
        <v>55</v>
      </c>
      <c r="F38" s="629" t="s">
        <v>13</v>
      </c>
    </row>
    <row r="39" spans="2:6">
      <c r="B39" s="668"/>
      <c r="C39" s="670" t="s">
        <v>56</v>
      </c>
      <c r="D39" s="663" t="s">
        <v>57</v>
      </c>
      <c r="E39" s="604" t="s">
        <v>58</v>
      </c>
      <c r="F39" s="629" t="s">
        <v>17</v>
      </c>
    </row>
    <row r="40" spans="2:6">
      <c r="B40" s="668"/>
      <c r="C40" s="671"/>
      <c r="D40" s="665"/>
      <c r="E40" s="604" t="s">
        <v>59</v>
      </c>
      <c r="F40" s="629" t="s">
        <v>13</v>
      </c>
    </row>
    <row r="41" spans="2:6">
      <c r="B41" s="668"/>
      <c r="C41" s="672"/>
      <c r="D41" s="664"/>
      <c r="E41" s="604" t="s">
        <v>60</v>
      </c>
      <c r="F41" s="629" t="s">
        <v>13</v>
      </c>
    </row>
    <row r="42" spans="2:6" ht="28.9">
      <c r="B42" s="668"/>
      <c r="C42" s="670" t="s">
        <v>61</v>
      </c>
      <c r="D42" s="663" t="s">
        <v>62</v>
      </c>
      <c r="E42" s="604" t="s">
        <v>63</v>
      </c>
      <c r="F42" s="629" t="s">
        <v>13</v>
      </c>
    </row>
    <row r="43" spans="2:6" ht="28.9">
      <c r="B43" s="668"/>
      <c r="C43" s="671"/>
      <c r="D43" s="665"/>
      <c r="E43" s="604" t="s">
        <v>40</v>
      </c>
      <c r="F43" s="629" t="s">
        <v>17</v>
      </c>
    </row>
    <row r="44" spans="2:6" ht="28.9">
      <c r="B44" s="669"/>
      <c r="C44" s="672"/>
      <c r="D44" s="664"/>
      <c r="E44" s="604" t="s">
        <v>64</v>
      </c>
      <c r="F44" s="629" t="s">
        <v>13</v>
      </c>
    </row>
    <row r="45" spans="2:6" ht="28.9">
      <c r="B45" s="697" t="s">
        <v>65</v>
      </c>
      <c r="C45" s="661" t="s">
        <v>66</v>
      </c>
      <c r="D45" s="663" t="s">
        <v>67</v>
      </c>
      <c r="E45" s="604" t="s">
        <v>68</v>
      </c>
      <c r="F45" s="629" t="s">
        <v>17</v>
      </c>
    </row>
    <row r="46" spans="2:6">
      <c r="B46" s="698"/>
      <c r="C46" s="662"/>
      <c r="D46" s="664"/>
      <c r="E46" s="604" t="s">
        <v>69</v>
      </c>
      <c r="F46" s="629" t="s">
        <v>13</v>
      </c>
    </row>
    <row r="47" spans="2:6" ht="28.9">
      <c r="B47" s="698"/>
      <c r="C47" s="661" t="s">
        <v>70</v>
      </c>
      <c r="D47" s="663" t="s">
        <v>71</v>
      </c>
      <c r="E47" s="604" t="s">
        <v>72</v>
      </c>
      <c r="F47" s="629" t="s">
        <v>17</v>
      </c>
    </row>
    <row r="48" spans="2:6" ht="28.9">
      <c r="B48" s="698"/>
      <c r="C48" s="687"/>
      <c r="D48" s="665"/>
      <c r="E48" s="604" t="s">
        <v>73</v>
      </c>
      <c r="F48" s="629" t="s">
        <v>17</v>
      </c>
    </row>
    <row r="49" spans="2:6" ht="28.9">
      <c r="B49" s="698"/>
      <c r="C49" s="662"/>
      <c r="D49" s="664"/>
      <c r="E49" s="604" t="s">
        <v>74</v>
      </c>
      <c r="F49" s="629" t="s">
        <v>13</v>
      </c>
    </row>
    <row r="50" spans="2:6" ht="43.15">
      <c r="B50" s="698"/>
      <c r="C50" s="661" t="s">
        <v>75</v>
      </c>
      <c r="D50" s="663" t="s">
        <v>76</v>
      </c>
      <c r="E50" s="604" t="s">
        <v>77</v>
      </c>
      <c r="F50" s="629" t="s">
        <v>17</v>
      </c>
    </row>
    <row r="51" spans="2:6">
      <c r="B51" s="698"/>
      <c r="C51" s="662"/>
      <c r="D51" s="664"/>
      <c r="E51" s="604" t="s">
        <v>78</v>
      </c>
      <c r="F51" s="629" t="s">
        <v>13</v>
      </c>
    </row>
    <row r="52" spans="2:6">
      <c r="B52" s="698"/>
      <c r="C52" s="661" t="s">
        <v>79</v>
      </c>
      <c r="D52" s="663" t="s">
        <v>80</v>
      </c>
      <c r="E52" s="604" t="s">
        <v>81</v>
      </c>
      <c r="F52" s="629" t="s">
        <v>17</v>
      </c>
    </row>
    <row r="53" spans="2:6" ht="28.9">
      <c r="B53" s="699"/>
      <c r="C53" s="662"/>
      <c r="D53" s="664"/>
      <c r="E53" s="604" t="s">
        <v>82</v>
      </c>
      <c r="F53" s="629" t="s">
        <v>13</v>
      </c>
    </row>
    <row r="54" spans="2:6" ht="14.45" customHeight="1">
      <c r="B54" s="685" t="s">
        <v>83</v>
      </c>
      <c r="C54" s="691" t="s">
        <v>84</v>
      </c>
      <c r="D54" s="694" t="s">
        <v>85</v>
      </c>
      <c r="E54" s="604" t="s">
        <v>86</v>
      </c>
      <c r="F54" s="629" t="s">
        <v>17</v>
      </c>
    </row>
    <row r="55" spans="2:6" ht="45.6" customHeight="1">
      <c r="B55" s="685"/>
      <c r="C55" s="692"/>
      <c r="D55" s="695"/>
      <c r="E55" s="604" t="s">
        <v>87</v>
      </c>
      <c r="F55" s="629" t="s">
        <v>17</v>
      </c>
    </row>
    <row r="56" spans="2:6" ht="14.45" customHeight="1">
      <c r="B56" s="685"/>
      <c r="C56" s="692"/>
      <c r="D56" s="695"/>
      <c r="E56" s="604" t="s">
        <v>88</v>
      </c>
      <c r="F56" s="629" t="s">
        <v>17</v>
      </c>
    </row>
    <row r="57" spans="2:6">
      <c r="B57" s="685"/>
      <c r="C57" s="692"/>
      <c r="D57" s="695"/>
      <c r="E57" s="604" t="s">
        <v>89</v>
      </c>
      <c r="F57" s="629" t="s">
        <v>17</v>
      </c>
    </row>
    <row r="58" spans="2:6" ht="18" customHeight="1">
      <c r="B58" s="685"/>
      <c r="C58" s="693"/>
      <c r="D58" s="696"/>
      <c r="E58" s="604" t="s">
        <v>90</v>
      </c>
      <c r="F58" s="629" t="s">
        <v>17</v>
      </c>
    </row>
    <row r="59" spans="2:6">
      <c r="B59" s="685"/>
      <c r="C59" s="691" t="s">
        <v>91</v>
      </c>
      <c r="D59" s="663" t="s">
        <v>92</v>
      </c>
      <c r="E59" s="604" t="s">
        <v>93</v>
      </c>
      <c r="F59" s="629" t="s">
        <v>17</v>
      </c>
    </row>
    <row r="60" spans="2:6">
      <c r="B60" s="685"/>
      <c r="C60" s="692"/>
      <c r="D60" s="665"/>
      <c r="E60" s="604" t="s">
        <v>59</v>
      </c>
      <c r="F60" s="629" t="s">
        <v>13</v>
      </c>
    </row>
    <row r="61" spans="2:6" ht="28.9">
      <c r="B61" s="685"/>
      <c r="C61" s="692"/>
      <c r="D61" s="665"/>
      <c r="E61" s="604" t="s">
        <v>94</v>
      </c>
      <c r="F61" s="629" t="s">
        <v>13</v>
      </c>
    </row>
    <row r="62" spans="2:6">
      <c r="B62" s="685"/>
      <c r="C62" s="693"/>
      <c r="D62" s="664"/>
      <c r="E62" s="604" t="s">
        <v>95</v>
      </c>
      <c r="F62" s="629" t="s">
        <v>13</v>
      </c>
    </row>
    <row r="63" spans="2:6">
      <c r="B63" s="685"/>
      <c r="C63" s="691" t="s">
        <v>96</v>
      </c>
      <c r="D63" s="663" t="s">
        <v>97</v>
      </c>
      <c r="E63" s="604" t="s">
        <v>98</v>
      </c>
      <c r="F63" s="629" t="s">
        <v>17</v>
      </c>
    </row>
    <row r="64" spans="2:6" ht="28.9">
      <c r="B64" s="685"/>
      <c r="C64" s="692"/>
      <c r="D64" s="665"/>
      <c r="E64" s="604" t="s">
        <v>99</v>
      </c>
      <c r="F64" s="629" t="s">
        <v>100</v>
      </c>
    </row>
    <row r="65" spans="2:6" ht="29.45" thickBot="1">
      <c r="B65" s="686"/>
      <c r="C65" s="701"/>
      <c r="D65" s="700"/>
      <c r="E65" s="630" t="s">
        <v>101</v>
      </c>
      <c r="F65" s="631" t="s">
        <v>13</v>
      </c>
    </row>
    <row r="66" spans="2:6" ht="11.25" customHeight="1">
      <c r="E66" s="651"/>
    </row>
  </sheetData>
  <autoFilter ref="B4:F65" xr:uid="{00000000-0009-0000-0000-000000000000}"/>
  <mergeCells count="37">
    <mergeCell ref="B54:B65"/>
    <mergeCell ref="C47:C49"/>
    <mergeCell ref="D47:D49"/>
    <mergeCell ref="B2:F3"/>
    <mergeCell ref="F4:F5"/>
    <mergeCell ref="C54:C58"/>
    <mergeCell ref="D54:D58"/>
    <mergeCell ref="C42:C44"/>
    <mergeCell ref="D27:D38"/>
    <mergeCell ref="B45:B53"/>
    <mergeCell ref="C12:C16"/>
    <mergeCell ref="C59:C62"/>
    <mergeCell ref="D63:D65"/>
    <mergeCell ref="C63:C65"/>
    <mergeCell ref="D52:D53"/>
    <mergeCell ref="C45:C46"/>
    <mergeCell ref="B1:F1"/>
    <mergeCell ref="B20:B44"/>
    <mergeCell ref="C27:C38"/>
    <mergeCell ref="C17:C19"/>
    <mergeCell ref="D17:D19"/>
    <mergeCell ref="B6:B19"/>
    <mergeCell ref="D42:D44"/>
    <mergeCell ref="C39:C41"/>
    <mergeCell ref="D39:D41"/>
    <mergeCell ref="C4:C5"/>
    <mergeCell ref="B4:B5"/>
    <mergeCell ref="D20:D26"/>
    <mergeCell ref="C6:C11"/>
    <mergeCell ref="D6:D11"/>
    <mergeCell ref="C20:C26"/>
    <mergeCell ref="D12:D16"/>
    <mergeCell ref="C52:C53"/>
    <mergeCell ref="D50:D51"/>
    <mergeCell ref="C50:C51"/>
    <mergeCell ref="D59:D62"/>
    <mergeCell ref="D45:D46"/>
  </mergeCells>
  <pageMargins left="0.7" right="0.7" top="0.75" bottom="0.75" header="0.3" footer="0.3"/>
  <pageSetup paperSize="41" scale="4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pageSetUpPr fitToPage="1"/>
  </sheetPr>
  <dimension ref="A1:CM129"/>
  <sheetViews>
    <sheetView view="pageBreakPreview"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U15:U28" xr:uid="{00000000-0002-0000-0900-000000000000}">
      <formula1>$BX$15:$BX$18</formula1>
    </dataValidation>
    <dataValidation type="list" allowBlank="1" showInputMessage="1" showErrorMessage="1" sqref="T15:T28" xr:uid="{00000000-0002-0000-0900-000001000000}">
      <formula1>$BW$15:$BW$18</formula1>
    </dataValidation>
    <dataValidation type="list" allowBlank="1" showInputMessage="1" showErrorMessage="1" sqref="S15:S28" xr:uid="{00000000-0002-0000-0900-000004000000}">
      <formula1>$BV$15:$BV$18</formula1>
    </dataValidation>
    <dataValidation type="list" allowBlank="1" showInputMessage="1" showErrorMessage="1" sqref="I15:R28" xr:uid="{00000000-0002-0000-0900-000006000000}">
      <formula1>$BA$1</formula1>
    </dataValidation>
    <dataValidation type="list" allowBlank="1" showInputMessage="1" showErrorMessage="1" sqref="S62:V62 S49:V51 S53:V54 S56:V60" xr:uid="{00000000-0002-0000-0900-000007000000}">
      <formula1>$B$91</formula1>
    </dataValidation>
    <dataValidation type="list" allowBlank="1" showInputMessage="1" showErrorMessage="1" sqref="V64" xr:uid="{00000000-0002-0000-0900-000008000000}">
      <formula1>$B$84:$B$90</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pageSetUpPr fitToPage="1"/>
  </sheetPr>
  <dimension ref="A1:CM129"/>
  <sheetViews>
    <sheetView view="pageBreakPreview" topLeftCell="A14"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V64" xr:uid="{00000000-0002-0000-0A00-000000000000}">
      <formula1>$B$84:$B$90</formula1>
    </dataValidation>
    <dataValidation type="list" allowBlank="1" showInputMessage="1" showErrorMessage="1" sqref="S62:V62 S49:V51 S53:V54 S56:V60" xr:uid="{00000000-0002-0000-0A00-000001000000}">
      <formula1>$B$91</formula1>
    </dataValidation>
    <dataValidation type="list" allowBlank="1" showInputMessage="1" showErrorMessage="1" sqref="I15:R28" xr:uid="{00000000-0002-0000-0A00-000002000000}">
      <formula1>$BA$1</formula1>
    </dataValidation>
    <dataValidation type="list" allowBlank="1" showInputMessage="1" showErrorMessage="1" sqref="S15:S28" xr:uid="{00000000-0002-0000-0A00-000004000000}">
      <formula1>$BV$15:$BV$18</formula1>
    </dataValidation>
    <dataValidation type="list" allowBlank="1" showInputMessage="1" showErrorMessage="1" sqref="T15:T28" xr:uid="{00000000-0002-0000-0A00-000007000000}">
      <formula1>$BW$15:$BW$18</formula1>
    </dataValidation>
    <dataValidation type="list" allowBlank="1" showInputMessage="1" showErrorMessage="1" sqref="U15:U28" xr:uid="{00000000-0002-0000-0A00-000008000000}">
      <formula1>$BX$15:$BX$18</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pageSetUpPr fitToPage="1"/>
  </sheetPr>
  <dimension ref="A1:CM129"/>
  <sheetViews>
    <sheetView view="pageBreakPreview"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V64" xr:uid="{00000000-0002-0000-0B00-000000000000}">
      <formula1>$B$84:$B$90</formula1>
    </dataValidation>
    <dataValidation type="list" allowBlank="1" showInputMessage="1" showErrorMessage="1" sqref="S62:V62 S49:V51 S53:V54 S56:V60" xr:uid="{00000000-0002-0000-0B00-000001000000}">
      <formula1>$B$91</formula1>
    </dataValidation>
    <dataValidation type="list" allowBlank="1" showInputMessage="1" showErrorMessage="1" sqref="I15:R28" xr:uid="{00000000-0002-0000-0B00-000002000000}">
      <formula1>$BA$1</formula1>
    </dataValidation>
    <dataValidation type="list" allowBlank="1" showInputMessage="1" showErrorMessage="1" sqref="S15:S28" xr:uid="{00000000-0002-0000-0B00-000004000000}">
      <formula1>$BV$15:$BV$18</formula1>
    </dataValidation>
    <dataValidation type="list" allowBlank="1" showInputMessage="1" showErrorMessage="1" sqref="T15:T28" xr:uid="{00000000-0002-0000-0B00-000007000000}">
      <formula1>$BW$15:$BW$18</formula1>
    </dataValidation>
    <dataValidation type="list" allowBlank="1" showInputMessage="1" showErrorMessage="1" sqref="U15:U28" xr:uid="{00000000-0002-0000-0B00-000008000000}">
      <formula1>$BX$15:$BX$18</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A1:CM129"/>
  <sheetViews>
    <sheetView view="pageBreakPreview" topLeftCell="A14"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U15:U28" xr:uid="{00000000-0002-0000-0C00-000000000000}">
      <formula1>$BX$15:$BX$18</formula1>
    </dataValidation>
    <dataValidation type="list" allowBlank="1" showInputMessage="1" showErrorMessage="1" sqref="T15:T28" xr:uid="{00000000-0002-0000-0C00-000001000000}">
      <formula1>$BW$15:$BW$18</formula1>
    </dataValidation>
    <dataValidation type="list" allowBlank="1" showInputMessage="1" showErrorMessage="1" sqref="S15:S28" xr:uid="{00000000-0002-0000-0C00-000004000000}">
      <formula1>$BV$15:$BV$18</formula1>
    </dataValidation>
    <dataValidation type="list" allowBlank="1" showInputMessage="1" showErrorMessage="1" sqref="I15:R28" xr:uid="{00000000-0002-0000-0C00-000006000000}">
      <formula1>$BA$1</formula1>
    </dataValidation>
    <dataValidation type="list" allowBlank="1" showInputMessage="1" showErrorMessage="1" sqref="S62:V62 S49:V51 S53:V54 S56:V60" xr:uid="{00000000-0002-0000-0C00-000007000000}">
      <formula1>$B$91</formula1>
    </dataValidation>
    <dataValidation type="list" allowBlank="1" showInputMessage="1" showErrorMessage="1" sqref="V64" xr:uid="{00000000-0002-0000-0C00-000008000000}">
      <formula1>$B$84:$B$90</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pageSetUpPr fitToPage="1"/>
  </sheetPr>
  <dimension ref="A1:CM129"/>
  <sheetViews>
    <sheetView view="pageBreakPreview"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U15:U28" xr:uid="{00000000-0002-0000-0D00-000000000000}">
      <formula1>$BX$15:$BX$18</formula1>
    </dataValidation>
    <dataValidation type="list" allowBlank="1" showInputMessage="1" showErrorMessage="1" sqref="T15:T28" xr:uid="{00000000-0002-0000-0D00-000001000000}">
      <formula1>$BW$15:$BW$18</formula1>
    </dataValidation>
    <dataValidation type="list" allowBlank="1" showInputMessage="1" showErrorMessage="1" sqref="S15:S28" xr:uid="{00000000-0002-0000-0D00-000004000000}">
      <formula1>$BV$15:$BV$18</formula1>
    </dataValidation>
    <dataValidation type="list" allowBlank="1" showInputMessage="1" showErrorMessage="1" sqref="I15:R28" xr:uid="{00000000-0002-0000-0D00-000006000000}">
      <formula1>$BA$1</formula1>
    </dataValidation>
    <dataValidation type="list" allowBlank="1" showInputMessage="1" showErrorMessage="1" sqref="S62:V62 S49:V51 S53:V54 S56:V60" xr:uid="{00000000-0002-0000-0D00-000007000000}">
      <formula1>$B$91</formula1>
    </dataValidation>
    <dataValidation type="list" allowBlank="1" showInputMessage="1" showErrorMessage="1" sqref="V64" xr:uid="{00000000-0002-0000-0D00-000008000000}">
      <formula1>$B$84:$B$90</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pageSetUpPr fitToPage="1"/>
  </sheetPr>
  <dimension ref="A1:CM129"/>
  <sheetViews>
    <sheetView view="pageBreakPreview" topLeftCell="A14"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V64" xr:uid="{00000000-0002-0000-0E00-000000000000}">
      <formula1>$B$84:$B$90</formula1>
    </dataValidation>
    <dataValidation type="list" allowBlank="1" showInputMessage="1" showErrorMessage="1" sqref="S62:V62 S49:V51 S53:V54 S56:V60" xr:uid="{00000000-0002-0000-0E00-000001000000}">
      <formula1>$B$91</formula1>
    </dataValidation>
    <dataValidation type="list" allowBlank="1" showInputMessage="1" showErrorMessage="1" sqref="I15:R28" xr:uid="{00000000-0002-0000-0E00-000002000000}">
      <formula1>$BA$1</formula1>
    </dataValidation>
    <dataValidation type="list" allowBlank="1" showInputMessage="1" showErrorMessage="1" sqref="S15:S28" xr:uid="{00000000-0002-0000-0E00-000004000000}">
      <formula1>$BV$15:$BV$18</formula1>
    </dataValidation>
    <dataValidation type="list" allowBlank="1" showInputMessage="1" showErrorMessage="1" sqref="T15:T28" xr:uid="{00000000-0002-0000-0E00-000007000000}">
      <formula1>$BW$15:$BW$18</formula1>
    </dataValidation>
    <dataValidation type="list" allowBlank="1" showInputMessage="1" showErrorMessage="1" sqref="U15:U28" xr:uid="{00000000-0002-0000-0E00-000008000000}">
      <formula1>$BX$15:$BX$18</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pageSetUpPr fitToPage="1"/>
  </sheetPr>
  <dimension ref="A1:CM129"/>
  <sheetViews>
    <sheetView view="pageBreakPreview"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U15:U28" xr:uid="{00000000-0002-0000-0F00-000000000000}">
      <formula1>$BX$15:$BX$18</formula1>
    </dataValidation>
    <dataValidation type="list" allowBlank="1" showInputMessage="1" showErrorMessage="1" sqref="T15:T28" xr:uid="{00000000-0002-0000-0F00-000001000000}">
      <formula1>$BW$15:$BW$18</formula1>
    </dataValidation>
    <dataValidation type="list" allowBlank="1" showInputMessage="1" showErrorMessage="1" sqref="S15:S28" xr:uid="{00000000-0002-0000-0F00-000004000000}">
      <formula1>$BV$15:$BV$18</formula1>
    </dataValidation>
    <dataValidation type="list" allowBlank="1" showInputMessage="1" showErrorMessage="1" sqref="I15:R28" xr:uid="{00000000-0002-0000-0F00-000006000000}">
      <formula1>$BA$1</formula1>
    </dataValidation>
    <dataValidation type="list" allowBlank="1" showInputMessage="1" showErrorMessage="1" sqref="S62:V62 S49:V51 S53:V54 S56:V60" xr:uid="{00000000-0002-0000-0F00-000007000000}">
      <formula1>$B$91</formula1>
    </dataValidation>
    <dataValidation type="list" allowBlank="1" showInputMessage="1" showErrorMessage="1" sqref="V64" xr:uid="{00000000-0002-0000-0F00-000008000000}">
      <formula1>$B$84:$B$90</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pageSetUpPr fitToPage="1"/>
  </sheetPr>
  <dimension ref="A1:CM129"/>
  <sheetViews>
    <sheetView view="pageBreakPreview" topLeftCell="A14"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V64" xr:uid="{00000000-0002-0000-1000-000000000000}">
      <formula1>$B$84:$B$90</formula1>
    </dataValidation>
    <dataValidation type="list" allowBlank="1" showInputMessage="1" showErrorMessage="1" sqref="S62:V62 S49:V51 S53:V54 S56:V60" xr:uid="{00000000-0002-0000-1000-000001000000}">
      <formula1>$B$91</formula1>
    </dataValidation>
    <dataValidation type="list" allowBlank="1" showInputMessage="1" showErrorMessage="1" sqref="I15:R28" xr:uid="{00000000-0002-0000-1000-000002000000}">
      <formula1>$BA$1</formula1>
    </dataValidation>
    <dataValidation type="list" allowBlank="1" showInputMessage="1" showErrorMessage="1" sqref="S15:S28" xr:uid="{00000000-0002-0000-1000-000004000000}">
      <formula1>$BV$15:$BV$18</formula1>
    </dataValidation>
    <dataValidation type="list" allowBlank="1" showInputMessage="1" showErrorMessage="1" sqref="T15:T28" xr:uid="{00000000-0002-0000-1000-000007000000}">
      <formula1>$BW$15:$BW$18</formula1>
    </dataValidation>
    <dataValidation type="list" allowBlank="1" showInputMessage="1" showErrorMessage="1" sqref="U15:U28" xr:uid="{00000000-0002-0000-1000-000008000000}">
      <formula1>$BX$15:$BX$18</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000"/>
    <pageSetUpPr fitToPage="1"/>
  </sheetPr>
  <dimension ref="A1:CM129"/>
  <sheetViews>
    <sheetView view="pageBreakPreview"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V64" xr:uid="{00000000-0002-0000-1100-000000000000}">
      <formula1>$B$84:$B$90</formula1>
    </dataValidation>
    <dataValidation type="list" allowBlank="1" showInputMessage="1" showErrorMessage="1" sqref="S62:V62 S49:V51 S53:V54 S56:V60" xr:uid="{00000000-0002-0000-1100-000001000000}">
      <formula1>$B$91</formula1>
    </dataValidation>
    <dataValidation type="list" allowBlank="1" showInputMessage="1" showErrorMessage="1" sqref="I15:R28" xr:uid="{00000000-0002-0000-1100-000002000000}">
      <formula1>$BA$1</formula1>
    </dataValidation>
    <dataValidation type="list" allowBlank="1" showInputMessage="1" showErrorMessage="1" sqref="S15:S28" xr:uid="{00000000-0002-0000-1100-000004000000}">
      <formula1>$BV$15:$BV$18</formula1>
    </dataValidation>
    <dataValidation type="list" allowBlank="1" showInputMessage="1" showErrorMessage="1" sqref="T15:T28" xr:uid="{00000000-0002-0000-1100-000007000000}">
      <formula1>$BW$15:$BW$18</formula1>
    </dataValidation>
    <dataValidation type="list" allowBlank="1" showInputMessage="1" showErrorMessage="1" sqref="U15:U28" xr:uid="{00000000-0002-0000-1100-000008000000}">
      <formula1>$BX$15:$BX$18</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000"/>
    <pageSetUpPr fitToPage="1"/>
  </sheetPr>
  <dimension ref="A1:CM129"/>
  <sheetViews>
    <sheetView view="pageBreakPreview"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U15:U28" xr:uid="{00000000-0002-0000-1200-000000000000}">
      <formula1>$BX$15:$BX$18</formula1>
    </dataValidation>
    <dataValidation type="list" allowBlank="1" showInputMessage="1" showErrorMessage="1" sqref="T15:T28" xr:uid="{00000000-0002-0000-1200-000001000000}">
      <formula1>$BW$15:$BW$18</formula1>
    </dataValidation>
    <dataValidation type="list" allowBlank="1" showInputMessage="1" showErrorMessage="1" sqref="S15:S28" xr:uid="{00000000-0002-0000-1200-000004000000}">
      <formula1>$BV$15:$BV$18</formula1>
    </dataValidation>
    <dataValidation type="list" allowBlank="1" showInputMessage="1" showErrorMessage="1" sqref="I15:R28" xr:uid="{00000000-0002-0000-1200-000006000000}">
      <formula1>$BA$1</formula1>
    </dataValidation>
    <dataValidation type="list" allowBlank="1" showInputMessage="1" showErrorMessage="1" sqref="S62:V62 S49:V51 S53:V54 S56:V60" xr:uid="{00000000-0002-0000-1200-000007000000}">
      <formula1>$B$91</formula1>
    </dataValidation>
    <dataValidation type="list" allowBlank="1" showInputMessage="1" showErrorMessage="1" sqref="V64" xr:uid="{00000000-0002-0000-1200-000008000000}">
      <formula1>$B$84:$B$90</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3" tint="0.59999389629810485"/>
    <pageSetUpPr fitToPage="1"/>
  </sheetPr>
  <dimension ref="A1:CQ34"/>
  <sheetViews>
    <sheetView view="pageBreakPreview" zoomScale="40" zoomScaleNormal="62" zoomScaleSheetLayoutView="40" workbookViewId="0">
      <selection activeCell="F26" sqref="F26"/>
    </sheetView>
  </sheetViews>
  <sheetFormatPr defaultColWidth="3.140625" defaultRowHeight="13.9"/>
  <cols>
    <col min="1" max="1" width="5.7109375" style="401" customWidth="1"/>
    <col min="2" max="2" width="22.5703125" style="191" customWidth="1"/>
    <col min="3" max="3" width="12.5703125" style="191" customWidth="1"/>
    <col min="4" max="4" width="9.28515625" style="191" customWidth="1"/>
    <col min="5" max="5" width="21" style="191" customWidth="1"/>
    <col min="6" max="6" width="17.42578125" style="191" customWidth="1"/>
    <col min="7" max="11" width="16.7109375" style="191" customWidth="1"/>
    <col min="12" max="20" width="16.7109375" style="107" customWidth="1"/>
    <col min="21" max="25" width="20.140625" style="107" customWidth="1"/>
    <col min="26" max="33" width="9.5703125" style="107" customWidth="1"/>
    <col min="34" max="47" width="19.28515625" style="402" customWidth="1"/>
    <col min="48" max="50" width="15.140625" style="402" customWidth="1"/>
    <col min="51" max="52" width="15.140625" style="107" customWidth="1"/>
    <col min="53" max="54" width="15.28515625" style="102" customWidth="1"/>
    <col min="55" max="59" width="17.42578125" style="191" customWidth="1"/>
    <col min="60" max="60" width="17.42578125" style="403" customWidth="1"/>
    <col min="61" max="62" width="17.42578125" style="191" customWidth="1"/>
    <col min="63" max="69" width="20" style="191" customWidth="1"/>
    <col min="70" max="78" width="21.42578125" style="191" customWidth="1"/>
    <col min="79" max="81" width="3.140625" style="191"/>
    <col min="82" max="82" width="20.28515625" style="191" customWidth="1"/>
    <col min="83" max="85" width="9.28515625" style="191" customWidth="1"/>
    <col min="86" max="16384" width="3.140625" style="191"/>
  </cols>
  <sheetData>
    <row r="1" spans="1:82" ht="7.5" customHeight="1"/>
    <row r="2" spans="1:82" ht="9" customHeight="1" thickBot="1"/>
    <row r="3" spans="1:82" ht="27.75" customHeight="1">
      <c r="A3" s="404"/>
      <c r="B3" s="405"/>
      <c r="C3" s="784" t="s">
        <v>102</v>
      </c>
      <c r="D3" s="785"/>
      <c r="E3" s="785"/>
      <c r="F3" s="785"/>
      <c r="G3" s="785"/>
      <c r="H3" s="785"/>
      <c r="I3" s="786"/>
      <c r="J3" s="635" t="s">
        <v>103</v>
      </c>
      <c r="K3" s="793"/>
      <c r="L3" s="794"/>
      <c r="M3" s="794"/>
      <c r="N3" s="795"/>
      <c r="O3" s="796" t="s">
        <v>104</v>
      </c>
      <c r="P3" s="710"/>
      <c r="Q3" s="793"/>
      <c r="R3" s="794"/>
      <c r="S3" s="794"/>
      <c r="T3" s="795"/>
      <c r="U3" s="797" t="s">
        <v>105</v>
      </c>
      <c r="V3" s="798"/>
      <c r="W3" s="801"/>
      <c r="X3" s="802"/>
      <c r="Y3" s="802"/>
      <c r="Z3" s="802"/>
      <c r="AA3" s="802"/>
      <c r="AB3" s="802"/>
      <c r="AC3" s="803"/>
      <c r="AD3" s="807" t="s">
        <v>106</v>
      </c>
      <c r="AE3" s="808"/>
      <c r="AF3" s="808"/>
      <c r="AG3" s="809"/>
      <c r="AH3" s="56"/>
      <c r="AI3" s="56"/>
      <c r="AJ3" s="56"/>
      <c r="AK3" s="56"/>
      <c r="AL3" s="56"/>
      <c r="AM3" s="56"/>
      <c r="AN3" s="56"/>
      <c r="AO3" s="56"/>
      <c r="AP3" s="56"/>
      <c r="AQ3" s="56"/>
      <c r="AR3" s="56"/>
      <c r="AS3" s="56"/>
      <c r="AT3" s="56"/>
      <c r="AU3" s="56"/>
      <c r="AV3" s="56"/>
      <c r="AW3" s="56"/>
      <c r="AX3" s="56"/>
      <c r="AY3" s="57"/>
      <c r="AZ3" s="57"/>
      <c r="BA3" s="191"/>
      <c r="BB3" s="191"/>
      <c r="BG3" s="403"/>
      <c r="BH3" s="191"/>
    </row>
    <row r="4" spans="1:82" ht="27.75" customHeight="1">
      <c r="A4" s="406"/>
      <c r="B4" s="508"/>
      <c r="C4" s="787"/>
      <c r="D4" s="788"/>
      <c r="E4" s="788"/>
      <c r="F4" s="788"/>
      <c r="G4" s="788"/>
      <c r="H4" s="788"/>
      <c r="I4" s="789"/>
      <c r="J4" s="633" t="s">
        <v>107</v>
      </c>
      <c r="K4" s="816"/>
      <c r="L4" s="817"/>
      <c r="M4" s="817"/>
      <c r="N4" s="818"/>
      <c r="O4" s="819" t="s">
        <v>108</v>
      </c>
      <c r="P4" s="714"/>
      <c r="Q4" s="816"/>
      <c r="R4" s="817"/>
      <c r="S4" s="817"/>
      <c r="T4" s="818"/>
      <c r="U4" s="799"/>
      <c r="V4" s="800"/>
      <c r="W4" s="804"/>
      <c r="X4" s="805"/>
      <c r="Y4" s="805"/>
      <c r="Z4" s="805"/>
      <c r="AA4" s="805"/>
      <c r="AB4" s="805"/>
      <c r="AC4" s="806"/>
      <c r="AD4" s="810"/>
      <c r="AE4" s="811"/>
      <c r="AF4" s="811"/>
      <c r="AG4" s="812"/>
      <c r="AH4" s="56"/>
      <c r="AI4" s="56"/>
      <c r="AJ4" s="56"/>
      <c r="AK4" s="56"/>
      <c r="AL4" s="56"/>
      <c r="AM4" s="56"/>
      <c r="AN4" s="56"/>
      <c r="AO4" s="56"/>
      <c r="AP4" s="56"/>
      <c r="AQ4" s="56"/>
      <c r="AR4" s="56"/>
      <c r="AS4" s="56"/>
      <c r="AT4" s="56"/>
      <c r="AU4" s="56"/>
      <c r="AV4" s="56"/>
      <c r="AW4" s="56"/>
      <c r="AX4" s="56"/>
      <c r="AY4" s="57"/>
      <c r="AZ4" s="57"/>
      <c r="BA4" s="191"/>
      <c r="BB4" s="191"/>
      <c r="BG4" s="403"/>
      <c r="BH4" s="191"/>
    </row>
    <row r="5" spans="1:82" ht="27.75" customHeight="1" thickBot="1">
      <c r="A5" s="407"/>
      <c r="B5" s="408"/>
      <c r="C5" s="790"/>
      <c r="D5" s="791"/>
      <c r="E5" s="791"/>
      <c r="F5" s="791"/>
      <c r="G5" s="791"/>
      <c r="H5" s="791"/>
      <c r="I5" s="792"/>
      <c r="J5" s="634" t="s">
        <v>109</v>
      </c>
      <c r="K5" s="820"/>
      <c r="L5" s="821"/>
      <c r="M5" s="821"/>
      <c r="N5" s="822"/>
      <c r="O5" s="823" t="s">
        <v>110</v>
      </c>
      <c r="P5" s="742"/>
      <c r="Q5" s="820"/>
      <c r="R5" s="821"/>
      <c r="S5" s="821"/>
      <c r="T5" s="822"/>
      <c r="U5" s="824" t="s">
        <v>111</v>
      </c>
      <c r="V5" s="825"/>
      <c r="W5" s="826"/>
      <c r="X5" s="827"/>
      <c r="Y5" s="827"/>
      <c r="Z5" s="827"/>
      <c r="AA5" s="827"/>
      <c r="AB5" s="827"/>
      <c r="AC5" s="828"/>
      <c r="AD5" s="813"/>
      <c r="AE5" s="814"/>
      <c r="AF5" s="814"/>
      <c r="AG5" s="815"/>
      <c r="AH5" s="56"/>
      <c r="AI5" s="56"/>
      <c r="AJ5" s="56"/>
      <c r="AK5" s="56"/>
      <c r="AL5" s="56"/>
      <c r="AM5" s="56"/>
      <c r="AN5" s="56"/>
      <c r="AO5" s="56"/>
      <c r="AP5" s="56"/>
      <c r="AQ5" s="56"/>
      <c r="AR5" s="56"/>
      <c r="AS5" s="56"/>
      <c r="AT5" s="56"/>
      <c r="AU5" s="56"/>
      <c r="AV5" s="56"/>
      <c r="AW5" s="56"/>
      <c r="AX5" s="56"/>
      <c r="AY5" s="57"/>
      <c r="AZ5" s="57"/>
      <c r="BA5" s="191"/>
      <c r="BB5" s="191"/>
      <c r="BG5" s="403"/>
      <c r="BH5" s="191"/>
    </row>
    <row r="6" spans="1:82" s="401" customFormat="1" ht="56.45" customHeight="1" thickBot="1">
      <c r="A6" s="829" t="s">
        <v>112</v>
      </c>
      <c r="B6" s="830"/>
      <c r="C6" s="830"/>
      <c r="D6" s="830"/>
      <c r="E6" s="830"/>
      <c r="F6" s="830"/>
      <c r="G6" s="830"/>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1"/>
      <c r="AH6" s="409"/>
      <c r="AI6" s="409"/>
      <c r="AJ6" s="409"/>
      <c r="AK6" s="409"/>
      <c r="AL6" s="409"/>
      <c r="AM6" s="409"/>
      <c r="AN6" s="409"/>
      <c r="AO6" s="409"/>
      <c r="AP6" s="409"/>
      <c r="AQ6" s="409"/>
      <c r="AR6" s="409"/>
      <c r="AS6" s="409"/>
      <c r="AT6" s="409"/>
      <c r="AU6" s="409"/>
      <c r="AV6" s="409"/>
      <c r="AW6" s="409"/>
      <c r="AX6" s="409"/>
      <c r="AY6" s="58"/>
      <c r="AZ6" s="58"/>
      <c r="BG6" s="410"/>
    </row>
    <row r="7" spans="1:82" s="412" customFormat="1" ht="51.75" customHeight="1" thickBot="1">
      <c r="A7" s="832" t="s">
        <v>113</v>
      </c>
      <c r="B7" s="833"/>
      <c r="C7" s="833"/>
      <c r="D7" s="833"/>
      <c r="E7" s="833"/>
      <c r="F7" s="834"/>
      <c r="G7" s="835" t="s">
        <v>114</v>
      </c>
      <c r="H7" s="835"/>
      <c r="I7" s="835"/>
      <c r="J7" s="835"/>
      <c r="K7" s="835"/>
      <c r="L7" s="835"/>
      <c r="M7" s="835"/>
      <c r="N7" s="835"/>
      <c r="O7" s="835"/>
      <c r="P7" s="835"/>
      <c r="Q7" s="835"/>
      <c r="R7" s="835"/>
      <c r="S7" s="835"/>
      <c r="T7" s="836"/>
      <c r="U7" s="782" t="s">
        <v>115</v>
      </c>
      <c r="V7" s="782"/>
      <c r="W7" s="782"/>
      <c r="X7" s="782"/>
      <c r="Y7" s="783"/>
      <c r="Z7" s="782" t="s">
        <v>116</v>
      </c>
      <c r="AA7" s="782"/>
      <c r="AB7" s="782"/>
      <c r="AC7" s="782"/>
      <c r="AD7" s="782"/>
      <c r="AE7" s="782"/>
      <c r="AF7" s="782"/>
      <c r="AG7" s="783"/>
      <c r="AH7" s="411"/>
      <c r="AI7" s="411"/>
      <c r="AJ7" s="411"/>
      <c r="AK7" s="411"/>
      <c r="AL7" s="411"/>
      <c r="AM7" s="411"/>
      <c r="AN7" s="411"/>
      <c r="AO7" s="411"/>
      <c r="AP7" s="411"/>
      <c r="AQ7" s="411"/>
      <c r="AR7" s="411"/>
      <c r="AS7" s="411"/>
      <c r="AT7" s="411"/>
      <c r="AU7" s="411"/>
      <c r="AV7" s="411"/>
      <c r="AW7" s="411"/>
      <c r="AX7" s="411"/>
      <c r="AY7" s="59"/>
      <c r="AZ7" s="59"/>
    </row>
    <row r="8" spans="1:82" s="414" customFormat="1" ht="40.5" customHeight="1" thickBot="1">
      <c r="A8" s="837" t="s">
        <v>117</v>
      </c>
      <c r="B8" s="839" t="s">
        <v>118</v>
      </c>
      <c r="C8" s="766" t="s">
        <v>119</v>
      </c>
      <c r="D8" s="767"/>
      <c r="E8" s="768"/>
      <c r="F8" s="772" t="s">
        <v>120</v>
      </c>
      <c r="G8" s="774" t="s">
        <v>121</v>
      </c>
      <c r="H8" s="774"/>
      <c r="I8" s="775"/>
      <c r="J8" s="776" t="s">
        <v>32</v>
      </c>
      <c r="K8" s="777"/>
      <c r="L8" s="777"/>
      <c r="M8" s="778"/>
      <c r="N8" s="779" t="s">
        <v>122</v>
      </c>
      <c r="O8" s="780"/>
      <c r="P8" s="780"/>
      <c r="Q8" s="781"/>
      <c r="R8" s="845" t="s">
        <v>83</v>
      </c>
      <c r="S8" s="846"/>
      <c r="T8" s="846"/>
      <c r="U8" s="843" t="s">
        <v>123</v>
      </c>
      <c r="V8" s="754" t="s">
        <v>124</v>
      </c>
      <c r="W8" s="756" t="s">
        <v>125</v>
      </c>
      <c r="X8" s="758" t="s">
        <v>126</v>
      </c>
      <c r="Y8" s="760" t="s">
        <v>127</v>
      </c>
      <c r="Z8" s="847" t="s">
        <v>128</v>
      </c>
      <c r="AA8" s="848"/>
      <c r="AB8" s="841" t="s">
        <v>32</v>
      </c>
      <c r="AC8" s="842"/>
      <c r="AD8" s="762" t="s">
        <v>65</v>
      </c>
      <c r="AE8" s="763"/>
      <c r="AF8" s="764" t="s">
        <v>83</v>
      </c>
      <c r="AG8" s="765"/>
      <c r="AH8" s="413"/>
      <c r="AI8" s="413"/>
      <c r="AJ8" s="413"/>
      <c r="AK8" s="413"/>
      <c r="AL8" s="413"/>
      <c r="AM8" s="413"/>
      <c r="AN8" s="413"/>
      <c r="AO8" s="413"/>
      <c r="AP8" s="413"/>
      <c r="AQ8" s="413"/>
      <c r="AR8" s="413"/>
      <c r="AS8" s="413"/>
      <c r="AT8" s="413"/>
      <c r="AU8" s="413"/>
      <c r="AV8" s="413"/>
      <c r="AW8" s="413"/>
      <c r="AX8" s="413"/>
      <c r="BC8" s="745" t="s">
        <v>129</v>
      </c>
      <c r="BD8" s="746"/>
      <c r="BE8" s="746"/>
      <c r="BF8" s="746"/>
      <c r="BG8" s="746"/>
      <c r="BH8" s="746"/>
      <c r="BI8" s="746"/>
      <c r="BJ8" s="747"/>
      <c r="BK8" s="748" t="s">
        <v>130</v>
      </c>
      <c r="BL8" s="749"/>
      <c r="BM8" s="749"/>
      <c r="BN8" s="749"/>
      <c r="BO8" s="749"/>
      <c r="BP8" s="749"/>
      <c r="BQ8" s="749"/>
      <c r="BR8" s="750"/>
      <c r="BS8" s="751" t="s">
        <v>131</v>
      </c>
      <c r="BT8" s="752"/>
      <c r="BU8" s="752"/>
      <c r="BV8" s="752"/>
      <c r="BW8" s="752"/>
      <c r="BX8" s="752"/>
      <c r="BY8" s="752"/>
      <c r="BZ8" s="753"/>
    </row>
    <row r="9" spans="1:82" s="420" customFormat="1" ht="89.25" customHeight="1" thickBot="1">
      <c r="A9" s="838"/>
      <c r="B9" s="840"/>
      <c r="C9" s="769"/>
      <c r="D9" s="770"/>
      <c r="E9" s="771"/>
      <c r="F9" s="773"/>
      <c r="G9" s="509" t="s">
        <v>10</v>
      </c>
      <c r="H9" s="510" t="s">
        <v>20</v>
      </c>
      <c r="I9" s="510" t="s">
        <v>27</v>
      </c>
      <c r="J9" s="511" t="s">
        <v>33</v>
      </c>
      <c r="K9" s="511" t="s">
        <v>132</v>
      </c>
      <c r="L9" s="511" t="s">
        <v>133</v>
      </c>
      <c r="M9" s="511" t="s">
        <v>134</v>
      </c>
      <c r="N9" s="512" t="s">
        <v>66</v>
      </c>
      <c r="O9" s="512" t="s">
        <v>70</v>
      </c>
      <c r="P9" s="512" t="s">
        <v>75</v>
      </c>
      <c r="Q9" s="512" t="s">
        <v>79</v>
      </c>
      <c r="R9" s="513" t="s">
        <v>135</v>
      </c>
      <c r="S9" s="513" t="s">
        <v>136</v>
      </c>
      <c r="T9" s="514" t="s">
        <v>137</v>
      </c>
      <c r="U9" s="844"/>
      <c r="V9" s="755"/>
      <c r="W9" s="757"/>
      <c r="X9" s="759"/>
      <c r="Y9" s="761"/>
      <c r="Z9" s="415" t="s">
        <v>138</v>
      </c>
      <c r="AA9" s="416" t="s">
        <v>139</v>
      </c>
      <c r="AB9" s="417" t="s">
        <v>138</v>
      </c>
      <c r="AC9" s="416" t="s">
        <v>139</v>
      </c>
      <c r="AD9" s="417" t="s">
        <v>138</v>
      </c>
      <c r="AE9" s="416" t="s">
        <v>139</v>
      </c>
      <c r="AF9" s="417" t="s">
        <v>138</v>
      </c>
      <c r="AG9" s="418" t="s">
        <v>139</v>
      </c>
      <c r="AH9" s="413"/>
      <c r="AI9" s="413"/>
      <c r="AJ9" s="413"/>
      <c r="AK9" s="413"/>
      <c r="AL9" s="413"/>
      <c r="AM9" s="413"/>
      <c r="AN9" s="413"/>
      <c r="AO9" s="413"/>
      <c r="AP9" s="413"/>
      <c r="AQ9" s="413"/>
      <c r="AR9" s="413"/>
      <c r="AS9" s="413"/>
      <c r="AT9" s="413"/>
      <c r="AU9" s="413"/>
      <c r="AV9" s="413"/>
      <c r="AW9" s="413"/>
      <c r="AX9" s="413"/>
      <c r="AY9" s="419"/>
      <c r="BB9" s="421" t="s">
        <v>140</v>
      </c>
      <c r="BC9" s="422" t="s">
        <v>141</v>
      </c>
      <c r="BD9" s="422" t="s">
        <v>142</v>
      </c>
      <c r="BE9" s="422" t="s">
        <v>143</v>
      </c>
      <c r="BF9" s="423" t="s">
        <v>144</v>
      </c>
      <c r="BG9" s="422" t="s">
        <v>145</v>
      </c>
      <c r="BH9" s="422" t="s">
        <v>146</v>
      </c>
      <c r="BI9" s="422" t="s">
        <v>147</v>
      </c>
      <c r="BJ9" s="423" t="s">
        <v>148</v>
      </c>
      <c r="BK9" s="422" t="s">
        <v>141</v>
      </c>
      <c r="BL9" s="422" t="s">
        <v>142</v>
      </c>
      <c r="BM9" s="422" t="s">
        <v>143</v>
      </c>
      <c r="BN9" s="423" t="s">
        <v>144</v>
      </c>
      <c r="BO9" s="422" t="s">
        <v>145</v>
      </c>
      <c r="BP9" s="422" t="s">
        <v>146</v>
      </c>
      <c r="BQ9" s="422" t="s">
        <v>147</v>
      </c>
      <c r="BR9" s="423" t="s">
        <v>148</v>
      </c>
      <c r="BS9" s="422" t="s">
        <v>141</v>
      </c>
      <c r="BT9" s="422" t="s">
        <v>142</v>
      </c>
      <c r="BU9" s="422" t="s">
        <v>143</v>
      </c>
      <c r="BV9" s="423" t="s">
        <v>144</v>
      </c>
      <c r="BW9" s="422" t="s">
        <v>145</v>
      </c>
      <c r="BX9" s="422" t="s">
        <v>146</v>
      </c>
      <c r="BY9" s="422" t="s">
        <v>147</v>
      </c>
      <c r="BZ9" s="423" t="s">
        <v>148</v>
      </c>
      <c r="CD9" s="424" t="s">
        <v>149</v>
      </c>
    </row>
    <row r="10" spans="1:82" s="427" customFormat="1" ht="35.25" customHeight="1">
      <c r="A10" s="425">
        <v>1</v>
      </c>
      <c r="B10" s="559"/>
      <c r="C10" s="706"/>
      <c r="D10" s="707"/>
      <c r="E10" s="708"/>
      <c r="F10" s="560"/>
      <c r="G10" s="561"/>
      <c r="H10" s="561"/>
      <c r="I10" s="561"/>
      <c r="J10" s="561"/>
      <c r="K10" s="561"/>
      <c r="L10" s="561"/>
      <c r="M10" s="561"/>
      <c r="N10" s="561"/>
      <c r="O10" s="561"/>
      <c r="P10" s="561"/>
      <c r="Q10" s="561"/>
      <c r="R10" s="561"/>
      <c r="S10" s="561"/>
      <c r="T10" s="562"/>
      <c r="U10" s="567"/>
      <c r="V10" s="568"/>
      <c r="W10" s="568"/>
      <c r="X10" s="568"/>
      <c r="Y10" s="569"/>
      <c r="Z10" s="570"/>
      <c r="AA10" s="571"/>
      <c r="AB10" s="571"/>
      <c r="AC10" s="571"/>
      <c r="AD10" s="572"/>
      <c r="AE10" s="572"/>
      <c r="AF10" s="573"/>
      <c r="AG10" s="574"/>
      <c r="AH10" s="60"/>
      <c r="AI10" s="60"/>
      <c r="AJ10" s="60"/>
      <c r="AK10" s="60"/>
      <c r="AL10" s="60"/>
      <c r="AM10" s="60"/>
      <c r="AN10" s="60"/>
      <c r="AO10" s="60"/>
      <c r="AP10" s="60"/>
      <c r="AQ10" s="60"/>
      <c r="AR10" s="60"/>
      <c r="AS10" s="60"/>
      <c r="AT10" s="60"/>
      <c r="AU10" s="60"/>
      <c r="AV10" s="60"/>
      <c r="AW10" s="60"/>
      <c r="AX10" s="60"/>
      <c r="AY10" s="426"/>
      <c r="BB10" s="428">
        <f t="shared" ref="BB10:BB29" si="0">A9</f>
        <v>0</v>
      </c>
      <c r="BC10" s="61">
        <v>20000</v>
      </c>
      <c r="BD10" s="61">
        <v>0</v>
      </c>
      <c r="BE10" s="61">
        <v>0</v>
      </c>
      <c r="BF10" s="61">
        <v>140000</v>
      </c>
      <c r="BG10" s="61">
        <v>0</v>
      </c>
      <c r="BH10" s="61">
        <v>250000</v>
      </c>
      <c r="BI10" s="61">
        <v>600000</v>
      </c>
      <c r="BJ10" s="61">
        <v>900000</v>
      </c>
      <c r="BK10" s="62">
        <v>0</v>
      </c>
      <c r="BL10" s="63">
        <v>0</v>
      </c>
      <c r="BM10" s="63">
        <v>0</v>
      </c>
      <c r="BN10" s="63">
        <v>0</v>
      </c>
      <c r="BO10" s="63">
        <v>50000</v>
      </c>
      <c r="BP10" s="63">
        <v>0</v>
      </c>
      <c r="BQ10" s="63">
        <v>0</v>
      </c>
      <c r="BR10" s="64">
        <v>0</v>
      </c>
      <c r="BS10" s="65">
        <v>0</v>
      </c>
      <c r="BT10" s="66">
        <v>0</v>
      </c>
      <c r="BU10" s="66">
        <v>100000</v>
      </c>
      <c r="BV10" s="66">
        <v>0</v>
      </c>
      <c r="BW10" s="66">
        <v>50000</v>
      </c>
      <c r="BX10" s="66">
        <v>0</v>
      </c>
      <c r="BY10" s="66">
        <v>0</v>
      </c>
      <c r="BZ10" s="67">
        <v>0</v>
      </c>
      <c r="CD10" s="429" t="s">
        <v>150</v>
      </c>
    </row>
    <row r="11" spans="1:82" s="427" customFormat="1" ht="35.25" customHeight="1">
      <c r="A11" s="425">
        <v>2</v>
      </c>
      <c r="B11" s="559"/>
      <c r="C11" s="706"/>
      <c r="D11" s="707"/>
      <c r="E11" s="708"/>
      <c r="F11" s="560"/>
      <c r="G11" s="563"/>
      <c r="H11" s="563"/>
      <c r="I11" s="563"/>
      <c r="J11" s="563"/>
      <c r="K11" s="563"/>
      <c r="L11" s="563"/>
      <c r="M11" s="563"/>
      <c r="N11" s="563"/>
      <c r="O11" s="563"/>
      <c r="P11" s="563"/>
      <c r="Q11" s="563"/>
      <c r="R11" s="563"/>
      <c r="S11" s="563"/>
      <c r="T11" s="564"/>
      <c r="U11" s="575"/>
      <c r="V11" s="576"/>
      <c r="W11" s="576"/>
      <c r="X11" s="576"/>
      <c r="Y11" s="577"/>
      <c r="Z11" s="578"/>
      <c r="AA11" s="579"/>
      <c r="AB11" s="579"/>
      <c r="AC11" s="579"/>
      <c r="AD11" s="580"/>
      <c r="AE11" s="580"/>
      <c r="AF11" s="581"/>
      <c r="AG11" s="582"/>
      <c r="AH11" s="430"/>
      <c r="AI11" s="430"/>
      <c r="AJ11" s="430"/>
      <c r="AK11" s="430"/>
      <c r="AL11" s="430"/>
      <c r="AM11" s="430"/>
      <c r="AN11" s="430"/>
      <c r="AO11" s="430"/>
      <c r="AP11" s="430"/>
      <c r="AQ11" s="430"/>
      <c r="AR11" s="430"/>
      <c r="AS11" s="430"/>
      <c r="AT11" s="430"/>
      <c r="AU11" s="430"/>
      <c r="AV11" s="430"/>
      <c r="AW11" s="430"/>
      <c r="AX11" s="430"/>
      <c r="AY11" s="426"/>
      <c r="BB11" s="428">
        <f t="shared" si="0"/>
        <v>1</v>
      </c>
      <c r="BC11" s="61"/>
      <c r="BD11" s="61"/>
      <c r="BE11" s="61"/>
      <c r="BF11" s="68"/>
      <c r="BG11" s="61"/>
      <c r="BH11" s="61"/>
      <c r="BI11" s="61"/>
      <c r="BJ11" s="68"/>
      <c r="BK11" s="62"/>
      <c r="BL11" s="63"/>
      <c r="BM11" s="63"/>
      <c r="BN11" s="63"/>
      <c r="BO11" s="63"/>
      <c r="BP11" s="63"/>
      <c r="BQ11" s="63"/>
      <c r="BR11" s="64"/>
      <c r="BS11" s="65"/>
      <c r="BT11" s="66"/>
      <c r="BU11" s="66"/>
      <c r="BV11" s="66"/>
      <c r="BW11" s="66"/>
      <c r="BX11" s="66"/>
      <c r="BY11" s="66"/>
      <c r="BZ11" s="67"/>
      <c r="CD11" s="429" t="s">
        <v>151</v>
      </c>
    </row>
    <row r="12" spans="1:82" s="427" customFormat="1" ht="35.25" customHeight="1">
      <c r="A12" s="425">
        <v>3</v>
      </c>
      <c r="B12" s="559"/>
      <c r="C12" s="706"/>
      <c r="D12" s="707"/>
      <c r="E12" s="708"/>
      <c r="F12" s="560"/>
      <c r="G12" s="563"/>
      <c r="H12" s="563"/>
      <c r="I12" s="563"/>
      <c r="J12" s="563"/>
      <c r="K12" s="563"/>
      <c r="L12" s="563"/>
      <c r="M12" s="563"/>
      <c r="N12" s="563"/>
      <c r="O12" s="563"/>
      <c r="P12" s="563"/>
      <c r="Q12" s="563"/>
      <c r="R12" s="563"/>
      <c r="S12" s="563"/>
      <c r="T12" s="564"/>
      <c r="U12" s="575"/>
      <c r="V12" s="576"/>
      <c r="W12" s="576"/>
      <c r="X12" s="576"/>
      <c r="Y12" s="577"/>
      <c r="Z12" s="578"/>
      <c r="AA12" s="579"/>
      <c r="AB12" s="579"/>
      <c r="AC12" s="579"/>
      <c r="AD12" s="580"/>
      <c r="AE12" s="580"/>
      <c r="AF12" s="581"/>
      <c r="AG12" s="582"/>
      <c r="AH12" s="430"/>
      <c r="AI12" s="430"/>
      <c r="AJ12" s="430"/>
      <c r="AK12" s="430"/>
      <c r="AL12" s="430"/>
      <c r="AM12" s="430"/>
      <c r="AN12" s="430"/>
      <c r="AO12" s="430"/>
      <c r="AP12" s="430"/>
      <c r="AQ12" s="430"/>
      <c r="AR12" s="430"/>
      <c r="AS12" s="430"/>
      <c r="AT12" s="430"/>
      <c r="AU12" s="430"/>
      <c r="AV12" s="430"/>
      <c r="AW12" s="430"/>
      <c r="AX12" s="430"/>
      <c r="AY12" s="426"/>
      <c r="BB12" s="428">
        <f t="shared" si="0"/>
        <v>2</v>
      </c>
      <c r="BC12" s="61"/>
      <c r="BD12" s="61"/>
      <c r="BE12" s="61"/>
      <c r="BF12" s="68"/>
      <c r="BG12" s="61"/>
      <c r="BH12" s="61"/>
      <c r="BI12" s="61"/>
      <c r="BJ12" s="68"/>
      <c r="BK12" s="62"/>
      <c r="BL12" s="63"/>
      <c r="BM12" s="63"/>
      <c r="BN12" s="63"/>
      <c r="BO12" s="63"/>
      <c r="BP12" s="63"/>
      <c r="BQ12" s="63"/>
      <c r="BR12" s="64"/>
      <c r="BS12" s="65"/>
      <c r="BT12" s="66"/>
      <c r="BU12" s="66"/>
      <c r="BV12" s="66"/>
      <c r="BW12" s="66"/>
      <c r="BX12" s="66"/>
      <c r="BY12" s="66"/>
      <c r="BZ12" s="67"/>
      <c r="CD12" s="429" t="s">
        <v>152</v>
      </c>
    </row>
    <row r="13" spans="1:82" s="427" customFormat="1" ht="35.25" customHeight="1">
      <c r="A13" s="425">
        <v>4</v>
      </c>
      <c r="B13" s="559"/>
      <c r="C13" s="706"/>
      <c r="D13" s="707"/>
      <c r="E13" s="708"/>
      <c r="F13" s="560"/>
      <c r="G13" s="563"/>
      <c r="H13" s="563"/>
      <c r="I13" s="563"/>
      <c r="J13" s="563"/>
      <c r="K13" s="563"/>
      <c r="L13" s="563"/>
      <c r="M13" s="563"/>
      <c r="N13" s="563"/>
      <c r="O13" s="563"/>
      <c r="P13" s="563"/>
      <c r="Q13" s="563"/>
      <c r="R13" s="563"/>
      <c r="S13" s="563"/>
      <c r="T13" s="564"/>
      <c r="U13" s="575"/>
      <c r="V13" s="576"/>
      <c r="W13" s="576"/>
      <c r="X13" s="576"/>
      <c r="Y13" s="577"/>
      <c r="Z13" s="578"/>
      <c r="AA13" s="579"/>
      <c r="AB13" s="579"/>
      <c r="AC13" s="579"/>
      <c r="AD13" s="580"/>
      <c r="AE13" s="580"/>
      <c r="AF13" s="581"/>
      <c r="AG13" s="582"/>
      <c r="AH13" s="430"/>
      <c r="AI13" s="430"/>
      <c r="AJ13" s="430"/>
      <c r="AK13" s="430"/>
      <c r="AL13" s="430"/>
      <c r="AM13" s="430"/>
      <c r="AN13" s="430"/>
      <c r="AO13" s="430"/>
      <c r="AP13" s="430"/>
      <c r="AQ13" s="430"/>
      <c r="AR13" s="430"/>
      <c r="AS13" s="430"/>
      <c r="AT13" s="430"/>
      <c r="AU13" s="430"/>
      <c r="AV13" s="430"/>
      <c r="AW13" s="430"/>
      <c r="AX13" s="430"/>
      <c r="AY13" s="426"/>
      <c r="BB13" s="428">
        <f t="shared" si="0"/>
        <v>3</v>
      </c>
      <c r="BC13" s="61"/>
      <c r="BD13" s="61"/>
      <c r="BE13" s="61"/>
      <c r="BF13" s="68"/>
      <c r="BG13" s="61"/>
      <c r="BH13" s="61"/>
      <c r="BI13" s="61"/>
      <c r="BJ13" s="68"/>
      <c r="BK13" s="62"/>
      <c r="BL13" s="63"/>
      <c r="BM13" s="63"/>
      <c r="BN13" s="63"/>
      <c r="BO13" s="63"/>
      <c r="BP13" s="63"/>
      <c r="BQ13" s="63"/>
      <c r="BR13" s="64"/>
      <c r="BS13" s="65"/>
      <c r="BT13" s="66"/>
      <c r="BU13" s="66"/>
      <c r="BV13" s="66"/>
      <c r="BW13" s="66"/>
      <c r="BX13" s="66"/>
      <c r="BY13" s="66"/>
      <c r="BZ13" s="67"/>
      <c r="CD13" s="429" t="s">
        <v>153</v>
      </c>
    </row>
    <row r="14" spans="1:82" s="427" customFormat="1" ht="35.25" customHeight="1">
      <c r="A14" s="425">
        <v>5</v>
      </c>
      <c r="B14" s="559"/>
      <c r="C14" s="706"/>
      <c r="D14" s="707"/>
      <c r="E14" s="708"/>
      <c r="F14" s="560"/>
      <c r="G14" s="563"/>
      <c r="H14" s="563"/>
      <c r="I14" s="563"/>
      <c r="J14" s="563"/>
      <c r="K14" s="563"/>
      <c r="L14" s="563"/>
      <c r="M14" s="563"/>
      <c r="N14" s="563"/>
      <c r="O14" s="563"/>
      <c r="P14" s="563"/>
      <c r="Q14" s="563"/>
      <c r="R14" s="563"/>
      <c r="S14" s="563"/>
      <c r="T14" s="564"/>
      <c r="U14" s="575"/>
      <c r="V14" s="576"/>
      <c r="W14" s="576"/>
      <c r="X14" s="576"/>
      <c r="Y14" s="577"/>
      <c r="Z14" s="578"/>
      <c r="AA14" s="579"/>
      <c r="AB14" s="579"/>
      <c r="AC14" s="579"/>
      <c r="AD14" s="580"/>
      <c r="AE14" s="580"/>
      <c r="AF14" s="581"/>
      <c r="AG14" s="582"/>
      <c r="AH14" s="430"/>
      <c r="AI14" s="430"/>
      <c r="AJ14" s="430"/>
      <c r="AK14" s="430"/>
      <c r="AL14" s="430"/>
      <c r="AM14" s="430"/>
      <c r="AN14" s="430"/>
      <c r="AO14" s="430"/>
      <c r="AP14" s="430"/>
      <c r="AQ14" s="430"/>
      <c r="AR14" s="430"/>
      <c r="AS14" s="430"/>
      <c r="AT14" s="430"/>
      <c r="AU14" s="430"/>
      <c r="AV14" s="430"/>
      <c r="AW14" s="430"/>
      <c r="AX14" s="430"/>
      <c r="AY14" s="426"/>
      <c r="BB14" s="428">
        <f t="shared" si="0"/>
        <v>4</v>
      </c>
      <c r="BC14" s="61"/>
      <c r="BD14" s="61"/>
      <c r="BE14" s="61"/>
      <c r="BF14" s="68"/>
      <c r="BG14" s="61"/>
      <c r="BH14" s="61"/>
      <c r="BI14" s="61"/>
      <c r="BJ14" s="68"/>
      <c r="BK14" s="62"/>
      <c r="BL14" s="63"/>
      <c r="BM14" s="63"/>
      <c r="BN14" s="63"/>
      <c r="BO14" s="63"/>
      <c r="BP14" s="63"/>
      <c r="BQ14" s="63"/>
      <c r="BR14" s="64"/>
      <c r="BS14" s="65"/>
      <c r="BT14" s="66"/>
      <c r="BU14" s="66"/>
      <c r="BV14" s="66"/>
      <c r="BW14" s="66"/>
      <c r="BX14" s="66"/>
      <c r="BY14" s="66"/>
      <c r="BZ14" s="67"/>
    </row>
    <row r="15" spans="1:82" s="427" customFormat="1" ht="35.25" customHeight="1">
      <c r="A15" s="425">
        <v>6</v>
      </c>
      <c r="B15" s="559"/>
      <c r="C15" s="706"/>
      <c r="D15" s="707"/>
      <c r="E15" s="708"/>
      <c r="F15" s="560"/>
      <c r="G15" s="563"/>
      <c r="H15" s="563"/>
      <c r="I15" s="563"/>
      <c r="J15" s="563"/>
      <c r="K15" s="563"/>
      <c r="L15" s="563"/>
      <c r="M15" s="563"/>
      <c r="N15" s="563"/>
      <c r="O15" s="563"/>
      <c r="P15" s="563"/>
      <c r="Q15" s="563"/>
      <c r="R15" s="563"/>
      <c r="S15" s="563"/>
      <c r="T15" s="564"/>
      <c r="U15" s="575"/>
      <c r="V15" s="576"/>
      <c r="W15" s="576"/>
      <c r="X15" s="576"/>
      <c r="Y15" s="577"/>
      <c r="Z15" s="578"/>
      <c r="AA15" s="579"/>
      <c r="AB15" s="579"/>
      <c r="AC15" s="579"/>
      <c r="AD15" s="580"/>
      <c r="AE15" s="580"/>
      <c r="AF15" s="581"/>
      <c r="AG15" s="582"/>
      <c r="AH15" s="430"/>
      <c r="AI15" s="430"/>
      <c r="AJ15" s="430"/>
      <c r="AK15" s="430"/>
      <c r="AL15" s="430"/>
      <c r="AM15" s="430"/>
      <c r="AN15" s="430"/>
      <c r="AO15" s="430"/>
      <c r="AP15" s="430"/>
      <c r="AQ15" s="430"/>
      <c r="AR15" s="430"/>
      <c r="AS15" s="430"/>
      <c r="AT15" s="430"/>
      <c r="AU15" s="430"/>
      <c r="AV15" s="430"/>
      <c r="AW15" s="430"/>
      <c r="AX15" s="430"/>
      <c r="AY15" s="426"/>
      <c r="BB15" s="428">
        <f t="shared" si="0"/>
        <v>5</v>
      </c>
      <c r="BC15" s="61"/>
      <c r="BD15" s="61"/>
      <c r="BE15" s="61"/>
      <c r="BF15" s="68"/>
      <c r="BG15" s="61"/>
      <c r="BH15" s="61"/>
      <c r="BI15" s="61"/>
      <c r="BJ15" s="68"/>
      <c r="BK15" s="62"/>
      <c r="BL15" s="63"/>
      <c r="BM15" s="63"/>
      <c r="BN15" s="63"/>
      <c r="BO15" s="63"/>
      <c r="BP15" s="63"/>
      <c r="BQ15" s="63"/>
      <c r="BR15" s="64"/>
      <c r="BS15" s="65"/>
      <c r="BT15" s="66"/>
      <c r="BU15" s="66"/>
      <c r="BV15" s="66"/>
      <c r="BW15" s="66"/>
      <c r="BX15" s="66"/>
      <c r="BY15" s="66"/>
      <c r="BZ15" s="67"/>
    </row>
    <row r="16" spans="1:82" s="427" customFormat="1" ht="35.25" customHeight="1">
      <c r="A16" s="425">
        <v>7</v>
      </c>
      <c r="B16" s="559"/>
      <c r="C16" s="706"/>
      <c r="D16" s="707"/>
      <c r="E16" s="708"/>
      <c r="F16" s="560"/>
      <c r="G16" s="563"/>
      <c r="H16" s="563"/>
      <c r="I16" s="563"/>
      <c r="J16" s="563"/>
      <c r="K16" s="563"/>
      <c r="L16" s="563"/>
      <c r="M16" s="563"/>
      <c r="N16" s="563"/>
      <c r="O16" s="563"/>
      <c r="P16" s="563"/>
      <c r="Q16" s="563"/>
      <c r="R16" s="563"/>
      <c r="S16" s="563"/>
      <c r="T16" s="564"/>
      <c r="U16" s="575"/>
      <c r="V16" s="576"/>
      <c r="W16" s="576"/>
      <c r="X16" s="576"/>
      <c r="Y16" s="577"/>
      <c r="Z16" s="578"/>
      <c r="AA16" s="579"/>
      <c r="AB16" s="579"/>
      <c r="AC16" s="579"/>
      <c r="AD16" s="580"/>
      <c r="AE16" s="580"/>
      <c r="AF16" s="581"/>
      <c r="AG16" s="582"/>
      <c r="AH16" s="430"/>
      <c r="AI16" s="430"/>
      <c r="AJ16" s="430"/>
      <c r="AK16" s="430"/>
      <c r="AL16" s="430"/>
      <c r="AM16" s="430"/>
      <c r="AN16" s="430"/>
      <c r="AO16" s="430"/>
      <c r="AP16" s="430"/>
      <c r="AQ16" s="430"/>
      <c r="AR16" s="430"/>
      <c r="AS16" s="430"/>
      <c r="AT16" s="430"/>
      <c r="AU16" s="430"/>
      <c r="AV16" s="430"/>
      <c r="AW16" s="430"/>
      <c r="AX16" s="430"/>
      <c r="AY16" s="426"/>
      <c r="BB16" s="428">
        <f t="shared" si="0"/>
        <v>6</v>
      </c>
      <c r="BC16" s="61"/>
      <c r="BD16" s="61"/>
      <c r="BE16" s="61"/>
      <c r="BF16" s="68"/>
      <c r="BG16" s="61"/>
      <c r="BH16" s="61"/>
      <c r="BI16" s="61"/>
      <c r="BJ16" s="68"/>
      <c r="BK16" s="62"/>
      <c r="BL16" s="63"/>
      <c r="BM16" s="63"/>
      <c r="BN16" s="63"/>
      <c r="BO16" s="63"/>
      <c r="BP16" s="63"/>
      <c r="BQ16" s="63"/>
      <c r="BR16" s="64"/>
      <c r="BS16" s="65"/>
      <c r="BT16" s="66"/>
      <c r="BU16" s="66"/>
      <c r="BV16" s="66"/>
      <c r="BW16" s="66"/>
      <c r="BX16" s="66"/>
      <c r="BY16" s="66"/>
      <c r="BZ16" s="67"/>
    </row>
    <row r="17" spans="1:95" s="427" customFormat="1" ht="35.25" customHeight="1">
      <c r="A17" s="425">
        <v>8</v>
      </c>
      <c r="B17" s="559"/>
      <c r="C17" s="706"/>
      <c r="D17" s="707"/>
      <c r="E17" s="708"/>
      <c r="F17" s="560"/>
      <c r="G17" s="563"/>
      <c r="H17" s="563"/>
      <c r="I17" s="563"/>
      <c r="J17" s="563"/>
      <c r="K17" s="563"/>
      <c r="L17" s="563"/>
      <c r="M17" s="563"/>
      <c r="N17" s="563"/>
      <c r="O17" s="563"/>
      <c r="P17" s="563"/>
      <c r="Q17" s="563"/>
      <c r="R17" s="563"/>
      <c r="S17" s="563"/>
      <c r="T17" s="564"/>
      <c r="U17" s="575"/>
      <c r="V17" s="576"/>
      <c r="W17" s="576"/>
      <c r="X17" s="576"/>
      <c r="Y17" s="577"/>
      <c r="Z17" s="578"/>
      <c r="AA17" s="579"/>
      <c r="AB17" s="579"/>
      <c r="AC17" s="579"/>
      <c r="AD17" s="580"/>
      <c r="AE17" s="580"/>
      <c r="AF17" s="581"/>
      <c r="AG17" s="582"/>
      <c r="AH17" s="430"/>
      <c r="AI17" s="430"/>
      <c r="AJ17" s="430"/>
      <c r="AK17" s="430"/>
      <c r="AL17" s="430"/>
      <c r="AM17" s="430"/>
      <c r="AN17" s="430"/>
      <c r="AO17" s="430"/>
      <c r="AP17" s="430"/>
      <c r="AQ17" s="430"/>
      <c r="AR17" s="430"/>
      <c r="AS17" s="430"/>
      <c r="AT17" s="430"/>
      <c r="AU17" s="430"/>
      <c r="AV17" s="430"/>
      <c r="AW17" s="430"/>
      <c r="AX17" s="430"/>
      <c r="AY17" s="426"/>
      <c r="BB17" s="428">
        <f t="shared" si="0"/>
        <v>7</v>
      </c>
      <c r="BC17" s="61"/>
      <c r="BD17" s="61"/>
      <c r="BE17" s="61"/>
      <c r="BF17" s="68"/>
      <c r="BG17" s="61"/>
      <c r="BH17" s="61"/>
      <c r="BI17" s="61"/>
      <c r="BJ17" s="68"/>
      <c r="BK17" s="62"/>
      <c r="BL17" s="63"/>
      <c r="BM17" s="63"/>
      <c r="BN17" s="63"/>
      <c r="BO17" s="63"/>
      <c r="BP17" s="63"/>
      <c r="BQ17" s="63"/>
      <c r="BR17" s="64"/>
      <c r="BS17" s="65"/>
      <c r="BT17" s="66"/>
      <c r="BU17" s="66"/>
      <c r="BV17" s="66"/>
      <c r="BW17" s="66"/>
      <c r="BX17" s="66"/>
      <c r="BY17" s="66"/>
      <c r="BZ17" s="67"/>
    </row>
    <row r="18" spans="1:95" s="427" customFormat="1" ht="35.25" customHeight="1">
      <c r="A18" s="425">
        <v>9</v>
      </c>
      <c r="B18" s="559"/>
      <c r="C18" s="706"/>
      <c r="D18" s="707"/>
      <c r="E18" s="708"/>
      <c r="F18" s="560"/>
      <c r="G18" s="563"/>
      <c r="H18" s="563"/>
      <c r="I18" s="563"/>
      <c r="J18" s="563"/>
      <c r="K18" s="563"/>
      <c r="L18" s="563"/>
      <c r="M18" s="563"/>
      <c r="N18" s="563"/>
      <c r="O18" s="563"/>
      <c r="P18" s="563"/>
      <c r="Q18" s="563"/>
      <c r="R18" s="563"/>
      <c r="S18" s="563"/>
      <c r="T18" s="564"/>
      <c r="U18" s="575"/>
      <c r="V18" s="576"/>
      <c r="W18" s="576"/>
      <c r="X18" s="576"/>
      <c r="Y18" s="577"/>
      <c r="Z18" s="578"/>
      <c r="AA18" s="579"/>
      <c r="AB18" s="579"/>
      <c r="AC18" s="579"/>
      <c r="AD18" s="580"/>
      <c r="AE18" s="580"/>
      <c r="AF18" s="581"/>
      <c r="AG18" s="582"/>
      <c r="AH18" s="430"/>
      <c r="AI18" s="430"/>
      <c r="AJ18" s="430"/>
      <c r="AK18" s="430"/>
      <c r="AL18" s="430"/>
      <c r="AM18" s="430"/>
      <c r="AN18" s="430"/>
      <c r="AO18" s="430"/>
      <c r="AP18" s="430"/>
      <c r="AQ18" s="430"/>
      <c r="AR18" s="430"/>
      <c r="AS18" s="430"/>
      <c r="AT18" s="430"/>
      <c r="AU18" s="430"/>
      <c r="AV18" s="430"/>
      <c r="AW18" s="430"/>
      <c r="AX18" s="430"/>
      <c r="AY18" s="426"/>
      <c r="BB18" s="428">
        <f t="shared" si="0"/>
        <v>8</v>
      </c>
      <c r="BC18" s="61"/>
      <c r="BD18" s="61"/>
      <c r="BE18" s="61"/>
      <c r="BF18" s="68"/>
      <c r="BG18" s="61"/>
      <c r="BH18" s="61"/>
      <c r="BI18" s="61"/>
      <c r="BJ18" s="68"/>
      <c r="BK18" s="62"/>
      <c r="BL18" s="63"/>
      <c r="BM18" s="63"/>
      <c r="BN18" s="63"/>
      <c r="BO18" s="63"/>
      <c r="BP18" s="63"/>
      <c r="BQ18" s="63"/>
      <c r="BR18" s="64"/>
      <c r="BS18" s="65"/>
      <c r="BT18" s="66"/>
      <c r="BU18" s="66"/>
      <c r="BV18" s="66"/>
      <c r="BW18" s="66"/>
      <c r="BX18" s="66"/>
      <c r="BY18" s="66"/>
      <c r="BZ18" s="67"/>
    </row>
    <row r="19" spans="1:95" s="427" customFormat="1" ht="35.25" customHeight="1">
      <c r="A19" s="425">
        <v>10</v>
      </c>
      <c r="B19" s="559"/>
      <c r="C19" s="706"/>
      <c r="D19" s="707"/>
      <c r="E19" s="708"/>
      <c r="F19" s="560"/>
      <c r="G19" s="563"/>
      <c r="H19" s="563"/>
      <c r="I19" s="563"/>
      <c r="J19" s="591"/>
      <c r="K19" s="563"/>
      <c r="L19" s="563"/>
      <c r="M19" s="563"/>
      <c r="N19" s="563"/>
      <c r="O19" s="563"/>
      <c r="P19" s="563"/>
      <c r="Q19" s="563"/>
      <c r="R19" s="563"/>
      <c r="S19" s="563"/>
      <c r="T19" s="564"/>
      <c r="U19" s="575"/>
      <c r="V19" s="576"/>
      <c r="W19" s="576"/>
      <c r="X19" s="576"/>
      <c r="Y19" s="577"/>
      <c r="Z19" s="578"/>
      <c r="AA19" s="579"/>
      <c r="AB19" s="579"/>
      <c r="AC19" s="579"/>
      <c r="AD19" s="580"/>
      <c r="AE19" s="580"/>
      <c r="AF19" s="581"/>
      <c r="AG19" s="582"/>
      <c r="AH19" s="430"/>
      <c r="AI19" s="430"/>
      <c r="AJ19" s="430"/>
      <c r="AK19" s="430"/>
      <c r="AL19" s="430"/>
      <c r="AM19" s="430"/>
      <c r="AN19" s="430"/>
      <c r="AO19" s="430"/>
      <c r="AP19" s="430"/>
      <c r="AQ19" s="430"/>
      <c r="AR19" s="430"/>
      <c r="AS19" s="430"/>
      <c r="AT19" s="430"/>
      <c r="AU19" s="430"/>
      <c r="AV19" s="430"/>
      <c r="AW19" s="430"/>
      <c r="AX19" s="430"/>
      <c r="AY19" s="426"/>
      <c r="BB19" s="428">
        <f t="shared" si="0"/>
        <v>9</v>
      </c>
      <c r="BC19" s="61"/>
      <c r="BD19" s="61"/>
      <c r="BE19" s="61"/>
      <c r="BF19" s="68"/>
      <c r="BG19" s="61"/>
      <c r="BH19" s="61"/>
      <c r="BI19" s="61"/>
      <c r="BJ19" s="68"/>
      <c r="BK19" s="62"/>
      <c r="BL19" s="63"/>
      <c r="BM19" s="63"/>
      <c r="BN19" s="63"/>
      <c r="BO19" s="63"/>
      <c r="BP19" s="63"/>
      <c r="BQ19" s="63"/>
      <c r="BR19" s="64"/>
      <c r="BS19" s="65"/>
      <c r="BT19" s="66"/>
      <c r="BU19" s="66"/>
      <c r="BV19" s="66"/>
      <c r="BW19" s="66"/>
      <c r="BX19" s="66"/>
      <c r="BY19" s="66"/>
      <c r="BZ19" s="67"/>
    </row>
    <row r="20" spans="1:95" s="427" customFormat="1" ht="35.25" customHeight="1">
      <c r="A20" s="425">
        <v>11</v>
      </c>
      <c r="B20" s="559"/>
      <c r="C20" s="706"/>
      <c r="D20" s="707"/>
      <c r="E20" s="708"/>
      <c r="F20" s="560"/>
      <c r="G20" s="563"/>
      <c r="H20" s="563"/>
      <c r="I20" s="563"/>
      <c r="J20" s="563"/>
      <c r="K20" s="563"/>
      <c r="L20" s="563"/>
      <c r="M20" s="563"/>
      <c r="N20" s="563"/>
      <c r="O20" s="563"/>
      <c r="P20" s="563"/>
      <c r="Q20" s="563"/>
      <c r="R20" s="563"/>
      <c r="S20" s="563"/>
      <c r="T20" s="564"/>
      <c r="U20" s="575"/>
      <c r="V20" s="576"/>
      <c r="W20" s="576"/>
      <c r="X20" s="576"/>
      <c r="Y20" s="577"/>
      <c r="Z20" s="578"/>
      <c r="AA20" s="579"/>
      <c r="AB20" s="579"/>
      <c r="AC20" s="579"/>
      <c r="AD20" s="580"/>
      <c r="AE20" s="580"/>
      <c r="AF20" s="581"/>
      <c r="AG20" s="582"/>
      <c r="AH20" s="430"/>
      <c r="AI20" s="430"/>
      <c r="AJ20" s="430"/>
      <c r="AK20" s="430"/>
      <c r="AL20" s="430"/>
      <c r="AM20" s="430"/>
      <c r="AN20" s="430"/>
      <c r="AO20" s="430"/>
      <c r="AP20" s="430"/>
      <c r="AQ20" s="430"/>
      <c r="AR20" s="430"/>
      <c r="AS20" s="430"/>
      <c r="AT20" s="430"/>
      <c r="AU20" s="430"/>
      <c r="AV20" s="430"/>
      <c r="AW20" s="430"/>
      <c r="AX20" s="430"/>
      <c r="AY20" s="426"/>
      <c r="BB20" s="428">
        <f t="shared" si="0"/>
        <v>10</v>
      </c>
      <c r="BC20" s="61"/>
      <c r="BD20" s="61"/>
      <c r="BE20" s="61"/>
      <c r="BF20" s="68"/>
      <c r="BG20" s="61"/>
      <c r="BH20" s="61"/>
      <c r="BI20" s="61"/>
      <c r="BJ20" s="68"/>
      <c r="BK20" s="62"/>
      <c r="BL20" s="63"/>
      <c r="BM20" s="63"/>
      <c r="BN20" s="63"/>
      <c r="BO20" s="63"/>
      <c r="BP20" s="63"/>
      <c r="BQ20" s="63"/>
      <c r="BR20" s="64"/>
      <c r="BS20" s="65"/>
      <c r="BT20" s="66"/>
      <c r="BU20" s="66"/>
      <c r="BV20" s="66"/>
      <c r="BW20" s="66"/>
      <c r="BX20" s="66"/>
      <c r="BY20" s="66"/>
      <c r="BZ20" s="67"/>
    </row>
    <row r="21" spans="1:95" s="427" customFormat="1" ht="35.25" customHeight="1">
      <c r="A21" s="425">
        <v>12</v>
      </c>
      <c r="B21" s="559"/>
      <c r="C21" s="706"/>
      <c r="D21" s="707"/>
      <c r="E21" s="708"/>
      <c r="F21" s="560"/>
      <c r="G21" s="563"/>
      <c r="H21" s="563"/>
      <c r="I21" s="563"/>
      <c r="J21" s="563"/>
      <c r="K21" s="563"/>
      <c r="L21" s="563"/>
      <c r="M21" s="563"/>
      <c r="N21" s="563"/>
      <c r="O21" s="563"/>
      <c r="P21" s="563"/>
      <c r="Q21" s="563"/>
      <c r="R21" s="563"/>
      <c r="S21" s="563"/>
      <c r="T21" s="564"/>
      <c r="U21" s="575"/>
      <c r="V21" s="576"/>
      <c r="W21" s="576"/>
      <c r="X21" s="576"/>
      <c r="Y21" s="577"/>
      <c r="Z21" s="578"/>
      <c r="AA21" s="579"/>
      <c r="AB21" s="579"/>
      <c r="AC21" s="579"/>
      <c r="AD21" s="580"/>
      <c r="AE21" s="580"/>
      <c r="AF21" s="581"/>
      <c r="AG21" s="582"/>
      <c r="AH21" s="430"/>
      <c r="AI21" s="430"/>
      <c r="AJ21" s="430"/>
      <c r="AK21" s="430"/>
      <c r="AL21" s="430"/>
      <c r="AM21" s="430"/>
      <c r="AN21" s="430"/>
      <c r="AO21" s="430"/>
      <c r="AP21" s="430"/>
      <c r="AQ21" s="430"/>
      <c r="AR21" s="430"/>
      <c r="AS21" s="430"/>
      <c r="AT21" s="430"/>
      <c r="AU21" s="430"/>
      <c r="AV21" s="430"/>
      <c r="AW21" s="430"/>
      <c r="AX21" s="430"/>
      <c r="AY21" s="426"/>
      <c r="BB21" s="428"/>
      <c r="BC21" s="61"/>
      <c r="BD21" s="61"/>
      <c r="BE21" s="61"/>
      <c r="BF21" s="68"/>
      <c r="BG21" s="61"/>
      <c r="BH21" s="61"/>
      <c r="BI21" s="61"/>
      <c r="BJ21" s="68"/>
      <c r="BK21" s="62"/>
      <c r="BL21" s="63"/>
      <c r="BM21" s="63"/>
      <c r="BN21" s="63"/>
      <c r="BO21" s="63"/>
      <c r="BP21" s="63"/>
      <c r="BQ21" s="63"/>
      <c r="BR21" s="64"/>
      <c r="BS21" s="65"/>
      <c r="BT21" s="66"/>
      <c r="BU21" s="66"/>
      <c r="BV21" s="66"/>
      <c r="BW21" s="66"/>
      <c r="BX21" s="66"/>
      <c r="BY21" s="66"/>
      <c r="BZ21" s="67"/>
    </row>
    <row r="22" spans="1:95" s="427" customFormat="1" ht="35.25" customHeight="1">
      <c r="A22" s="425">
        <v>13</v>
      </c>
      <c r="B22" s="559"/>
      <c r="C22" s="706"/>
      <c r="D22" s="707"/>
      <c r="E22" s="708"/>
      <c r="F22" s="560"/>
      <c r="G22" s="563"/>
      <c r="H22" s="563"/>
      <c r="I22" s="563"/>
      <c r="J22" s="563"/>
      <c r="K22" s="563"/>
      <c r="L22" s="563"/>
      <c r="M22" s="563"/>
      <c r="N22" s="563"/>
      <c r="O22" s="563"/>
      <c r="P22" s="563"/>
      <c r="Q22" s="563"/>
      <c r="R22" s="563"/>
      <c r="S22" s="563"/>
      <c r="T22" s="564"/>
      <c r="U22" s="575"/>
      <c r="V22" s="576"/>
      <c r="W22" s="576"/>
      <c r="X22" s="576"/>
      <c r="Y22" s="577"/>
      <c r="Z22" s="578"/>
      <c r="AA22" s="579"/>
      <c r="AB22" s="579"/>
      <c r="AC22" s="579"/>
      <c r="AD22" s="580"/>
      <c r="AE22" s="580"/>
      <c r="AF22" s="581"/>
      <c r="AG22" s="582"/>
      <c r="AH22" s="430"/>
      <c r="AI22" s="430"/>
      <c r="AJ22" s="430"/>
      <c r="AK22" s="430"/>
      <c r="AL22" s="430"/>
      <c r="AM22" s="430"/>
      <c r="AN22" s="430"/>
      <c r="AO22" s="430"/>
      <c r="AP22" s="430"/>
      <c r="AQ22" s="430"/>
      <c r="AR22" s="430"/>
      <c r="AS22" s="430"/>
      <c r="AT22" s="430"/>
      <c r="AU22" s="430"/>
      <c r="AV22" s="430"/>
      <c r="AW22" s="430"/>
      <c r="AX22" s="430"/>
      <c r="AY22" s="426"/>
      <c r="BB22" s="428"/>
      <c r="BC22" s="61"/>
      <c r="BD22" s="61"/>
      <c r="BE22" s="61"/>
      <c r="BF22" s="68"/>
      <c r="BG22" s="61"/>
      <c r="BH22" s="61"/>
      <c r="BI22" s="61"/>
      <c r="BJ22" s="68"/>
      <c r="BK22" s="62"/>
      <c r="BL22" s="63"/>
      <c r="BM22" s="63"/>
      <c r="BN22" s="63"/>
      <c r="BO22" s="63"/>
      <c r="BP22" s="63"/>
      <c r="BQ22" s="63"/>
      <c r="BR22" s="64"/>
      <c r="BS22" s="65"/>
      <c r="BT22" s="66"/>
      <c r="BU22" s="66"/>
      <c r="BV22" s="66"/>
      <c r="BW22" s="66"/>
      <c r="BX22" s="66"/>
      <c r="BY22" s="66"/>
      <c r="BZ22" s="67"/>
    </row>
    <row r="23" spans="1:95" s="427" customFormat="1" ht="35.25" customHeight="1">
      <c r="A23" s="425">
        <v>14</v>
      </c>
      <c r="B23" s="559"/>
      <c r="C23" s="706"/>
      <c r="D23" s="707"/>
      <c r="E23" s="708"/>
      <c r="F23" s="560"/>
      <c r="G23" s="563"/>
      <c r="H23" s="563"/>
      <c r="I23" s="563"/>
      <c r="J23" s="563"/>
      <c r="K23" s="563"/>
      <c r="L23" s="563"/>
      <c r="M23" s="563"/>
      <c r="N23" s="563"/>
      <c r="O23" s="563"/>
      <c r="P23" s="563"/>
      <c r="Q23" s="563"/>
      <c r="R23" s="563"/>
      <c r="S23" s="563"/>
      <c r="T23" s="564"/>
      <c r="U23" s="575"/>
      <c r="V23" s="576"/>
      <c r="W23" s="576"/>
      <c r="X23" s="576"/>
      <c r="Y23" s="577"/>
      <c r="Z23" s="578"/>
      <c r="AA23" s="579"/>
      <c r="AB23" s="579"/>
      <c r="AC23" s="579"/>
      <c r="AD23" s="580"/>
      <c r="AE23" s="580"/>
      <c r="AF23" s="581"/>
      <c r="AG23" s="582"/>
      <c r="AH23" s="430"/>
      <c r="AI23" s="430"/>
      <c r="AJ23" s="430"/>
      <c r="AK23" s="430"/>
      <c r="AL23" s="430"/>
      <c r="AM23" s="430"/>
      <c r="AN23" s="430"/>
      <c r="AO23" s="430"/>
      <c r="AP23" s="430"/>
      <c r="AQ23" s="430"/>
      <c r="AR23" s="430"/>
      <c r="AS23" s="430"/>
      <c r="AT23" s="430"/>
      <c r="AU23" s="430"/>
      <c r="AV23" s="430"/>
      <c r="AW23" s="430"/>
      <c r="AX23" s="430"/>
      <c r="AY23" s="426"/>
      <c r="BB23" s="428"/>
      <c r="BC23" s="61"/>
      <c r="BD23" s="61"/>
      <c r="BE23" s="61"/>
      <c r="BF23" s="68"/>
      <c r="BG23" s="61"/>
      <c r="BH23" s="61"/>
      <c r="BI23" s="61"/>
      <c r="BJ23" s="68"/>
      <c r="BK23" s="62"/>
      <c r="BL23" s="63"/>
      <c r="BM23" s="63"/>
      <c r="BN23" s="63"/>
      <c r="BO23" s="63"/>
      <c r="BP23" s="63"/>
      <c r="BQ23" s="63"/>
      <c r="BR23" s="64"/>
      <c r="BS23" s="65"/>
      <c r="BT23" s="66"/>
      <c r="BU23" s="66"/>
      <c r="BV23" s="66"/>
      <c r="BW23" s="66"/>
      <c r="BX23" s="66"/>
      <c r="BY23" s="66"/>
      <c r="BZ23" s="67"/>
    </row>
    <row r="24" spans="1:95" s="427" customFormat="1" ht="35.25" customHeight="1">
      <c r="A24" s="425">
        <v>15</v>
      </c>
      <c r="B24" s="559"/>
      <c r="C24" s="706"/>
      <c r="D24" s="707"/>
      <c r="E24" s="708"/>
      <c r="F24" s="560"/>
      <c r="G24" s="563"/>
      <c r="H24" s="563"/>
      <c r="I24" s="563"/>
      <c r="J24" s="563"/>
      <c r="K24" s="563"/>
      <c r="L24" s="563"/>
      <c r="M24" s="563"/>
      <c r="N24" s="563"/>
      <c r="O24" s="563"/>
      <c r="P24" s="563"/>
      <c r="Q24" s="563"/>
      <c r="R24" s="563"/>
      <c r="S24" s="563"/>
      <c r="T24" s="564"/>
      <c r="U24" s="575"/>
      <c r="V24" s="576"/>
      <c r="W24" s="576"/>
      <c r="X24" s="576"/>
      <c r="Y24" s="577"/>
      <c r="Z24" s="578"/>
      <c r="AA24" s="579"/>
      <c r="AB24" s="579"/>
      <c r="AC24" s="579"/>
      <c r="AD24" s="580"/>
      <c r="AE24" s="580"/>
      <c r="AF24" s="581"/>
      <c r="AG24" s="582"/>
      <c r="AH24" s="430"/>
      <c r="AI24" s="430"/>
      <c r="AJ24" s="430"/>
      <c r="AK24" s="430"/>
      <c r="AL24" s="430"/>
      <c r="AM24" s="430"/>
      <c r="AN24" s="430"/>
      <c r="AO24" s="430"/>
      <c r="AP24" s="430"/>
      <c r="AQ24" s="430"/>
      <c r="AR24" s="430"/>
      <c r="AS24" s="430"/>
      <c r="AT24" s="430"/>
      <c r="AU24" s="430"/>
      <c r="AV24" s="430"/>
      <c r="AW24" s="430"/>
      <c r="AX24" s="430"/>
      <c r="AY24" s="426"/>
      <c r="BB24" s="428"/>
      <c r="BC24" s="61"/>
      <c r="BD24" s="61"/>
      <c r="BE24" s="61"/>
      <c r="BF24" s="68"/>
      <c r="BG24" s="61"/>
      <c r="BH24" s="61"/>
      <c r="BI24" s="61"/>
      <c r="BJ24" s="68"/>
      <c r="BK24" s="62"/>
      <c r="BL24" s="63"/>
      <c r="BM24" s="63"/>
      <c r="BN24" s="63"/>
      <c r="BO24" s="63"/>
      <c r="BP24" s="63"/>
      <c r="BQ24" s="63"/>
      <c r="BR24" s="64"/>
      <c r="BS24" s="65"/>
      <c r="BT24" s="66"/>
      <c r="BU24" s="66"/>
      <c r="BV24" s="66"/>
      <c r="BW24" s="66"/>
      <c r="BX24" s="66"/>
      <c r="BY24" s="66"/>
      <c r="BZ24" s="67"/>
    </row>
    <row r="25" spans="1:95" s="427" customFormat="1" ht="35.25" customHeight="1">
      <c r="A25" s="425">
        <v>16</v>
      </c>
      <c r="B25" s="559"/>
      <c r="C25" s="706"/>
      <c r="D25" s="707"/>
      <c r="E25" s="708"/>
      <c r="F25" s="560"/>
      <c r="G25" s="563"/>
      <c r="H25" s="563"/>
      <c r="I25" s="563"/>
      <c r="J25" s="563"/>
      <c r="K25" s="563"/>
      <c r="L25" s="563"/>
      <c r="M25" s="563"/>
      <c r="N25" s="563"/>
      <c r="O25" s="563"/>
      <c r="P25" s="563"/>
      <c r="Q25" s="563"/>
      <c r="R25" s="563"/>
      <c r="S25" s="563"/>
      <c r="T25" s="564"/>
      <c r="U25" s="575"/>
      <c r="V25" s="576"/>
      <c r="W25" s="576"/>
      <c r="X25" s="576"/>
      <c r="Y25" s="577"/>
      <c r="Z25" s="578"/>
      <c r="AA25" s="579"/>
      <c r="AB25" s="579"/>
      <c r="AC25" s="579"/>
      <c r="AD25" s="580"/>
      <c r="AE25" s="580"/>
      <c r="AF25" s="581"/>
      <c r="AG25" s="582"/>
      <c r="AH25" s="430"/>
      <c r="AI25" s="430"/>
      <c r="AJ25" s="430"/>
      <c r="AK25" s="430"/>
      <c r="AL25" s="430"/>
      <c r="AM25" s="430"/>
      <c r="AN25" s="430"/>
      <c r="AO25" s="430"/>
      <c r="AP25" s="430"/>
      <c r="AQ25" s="430"/>
      <c r="AR25" s="430"/>
      <c r="AS25" s="430"/>
      <c r="AT25" s="430"/>
      <c r="AU25" s="430"/>
      <c r="AV25" s="430"/>
      <c r="AW25" s="430"/>
      <c r="AX25" s="430"/>
      <c r="AY25" s="426"/>
      <c r="BB25" s="428"/>
      <c r="BC25" s="61"/>
      <c r="BD25" s="61"/>
      <c r="BE25" s="61"/>
      <c r="BF25" s="68"/>
      <c r="BG25" s="61"/>
      <c r="BH25" s="61"/>
      <c r="BI25" s="61"/>
      <c r="BJ25" s="68"/>
      <c r="BK25" s="62"/>
      <c r="BL25" s="63"/>
      <c r="BM25" s="63"/>
      <c r="BN25" s="63"/>
      <c r="BO25" s="63"/>
      <c r="BP25" s="63"/>
      <c r="BQ25" s="63"/>
      <c r="BR25" s="64"/>
      <c r="BS25" s="65"/>
      <c r="BT25" s="66"/>
      <c r="BU25" s="66"/>
      <c r="BV25" s="66"/>
      <c r="BW25" s="66"/>
      <c r="BX25" s="66"/>
      <c r="BY25" s="66"/>
      <c r="BZ25" s="67"/>
    </row>
    <row r="26" spans="1:95" s="427" customFormat="1" ht="35.25" customHeight="1">
      <c r="A26" s="425">
        <v>17</v>
      </c>
      <c r="B26" s="559"/>
      <c r="C26" s="706"/>
      <c r="D26" s="707"/>
      <c r="E26" s="708"/>
      <c r="F26" s="560"/>
      <c r="G26" s="563"/>
      <c r="H26" s="563"/>
      <c r="I26" s="563"/>
      <c r="J26" s="563"/>
      <c r="K26" s="563"/>
      <c r="L26" s="563"/>
      <c r="M26" s="563"/>
      <c r="N26" s="563"/>
      <c r="O26" s="563"/>
      <c r="P26" s="563"/>
      <c r="Q26" s="563"/>
      <c r="R26" s="563"/>
      <c r="S26" s="563"/>
      <c r="T26" s="564"/>
      <c r="U26" s="575"/>
      <c r="V26" s="576"/>
      <c r="W26" s="576"/>
      <c r="X26" s="576"/>
      <c r="Y26" s="577"/>
      <c r="Z26" s="578"/>
      <c r="AA26" s="579"/>
      <c r="AB26" s="579"/>
      <c r="AC26" s="579"/>
      <c r="AD26" s="580"/>
      <c r="AE26" s="580"/>
      <c r="AF26" s="581"/>
      <c r="AG26" s="582"/>
      <c r="AH26" s="430"/>
      <c r="AI26" s="430"/>
      <c r="AJ26" s="430"/>
      <c r="AK26" s="430"/>
      <c r="AL26" s="430"/>
      <c r="AM26" s="430"/>
      <c r="AN26" s="430"/>
      <c r="AO26" s="430"/>
      <c r="AP26" s="430"/>
      <c r="AQ26" s="430"/>
      <c r="AR26" s="430"/>
      <c r="AS26" s="430"/>
      <c r="AT26" s="430"/>
      <c r="AU26" s="430"/>
      <c r="AV26" s="430"/>
      <c r="AW26" s="430"/>
      <c r="AX26" s="430"/>
      <c r="AY26" s="426"/>
      <c r="BB26" s="428">
        <f>A20</f>
        <v>11</v>
      </c>
      <c r="BC26" s="61"/>
      <c r="BD26" s="61"/>
      <c r="BE26" s="61"/>
      <c r="BF26" s="68"/>
      <c r="BG26" s="61"/>
      <c r="BH26" s="61"/>
      <c r="BI26" s="61"/>
      <c r="BJ26" s="68"/>
      <c r="BK26" s="62"/>
      <c r="BL26" s="63"/>
      <c r="BM26" s="63"/>
      <c r="BN26" s="63"/>
      <c r="BO26" s="63"/>
      <c r="BP26" s="63"/>
      <c r="BQ26" s="63"/>
      <c r="BR26" s="64"/>
      <c r="BS26" s="65"/>
      <c r="BT26" s="66"/>
      <c r="BU26" s="66"/>
      <c r="BV26" s="66"/>
      <c r="BW26" s="66"/>
      <c r="BX26" s="66"/>
      <c r="BY26" s="66"/>
      <c r="BZ26" s="67"/>
    </row>
    <row r="27" spans="1:95" s="427" customFormat="1" ht="35.25" customHeight="1">
      <c r="A27" s="425">
        <v>18</v>
      </c>
      <c r="B27" s="559"/>
      <c r="C27" s="706"/>
      <c r="D27" s="707"/>
      <c r="E27" s="708"/>
      <c r="F27" s="560"/>
      <c r="G27" s="563"/>
      <c r="H27" s="563"/>
      <c r="I27" s="563"/>
      <c r="J27" s="563"/>
      <c r="K27" s="563"/>
      <c r="L27" s="563"/>
      <c r="M27" s="563"/>
      <c r="N27" s="563"/>
      <c r="O27" s="563"/>
      <c r="P27" s="563"/>
      <c r="Q27" s="563"/>
      <c r="R27" s="563"/>
      <c r="S27" s="563"/>
      <c r="T27" s="564"/>
      <c r="U27" s="575"/>
      <c r="V27" s="576"/>
      <c r="W27" s="576"/>
      <c r="X27" s="576"/>
      <c r="Y27" s="577"/>
      <c r="Z27" s="578"/>
      <c r="AA27" s="579"/>
      <c r="AB27" s="579"/>
      <c r="AC27" s="579"/>
      <c r="AD27" s="580"/>
      <c r="AE27" s="580"/>
      <c r="AF27" s="581"/>
      <c r="AG27" s="582"/>
      <c r="AH27" s="430"/>
      <c r="AI27" s="430"/>
      <c r="AJ27" s="430"/>
      <c r="AK27" s="430"/>
      <c r="AL27" s="430"/>
      <c r="AM27" s="430"/>
      <c r="AN27" s="430"/>
      <c r="AO27" s="430"/>
      <c r="AP27" s="430"/>
      <c r="AQ27" s="430"/>
      <c r="AR27" s="430"/>
      <c r="AS27" s="430"/>
      <c r="AT27" s="430"/>
      <c r="AU27" s="430"/>
      <c r="AV27" s="430"/>
      <c r="AW27" s="430"/>
      <c r="AX27" s="430"/>
      <c r="AY27" s="426"/>
      <c r="BB27" s="428">
        <f t="shared" si="0"/>
        <v>17</v>
      </c>
      <c r="BC27" s="61"/>
      <c r="BD27" s="61"/>
      <c r="BE27" s="61"/>
      <c r="BF27" s="68"/>
      <c r="BG27" s="61"/>
      <c r="BH27" s="61"/>
      <c r="BI27" s="61"/>
      <c r="BJ27" s="68"/>
      <c r="BK27" s="62"/>
      <c r="BL27" s="63"/>
      <c r="BM27" s="63"/>
      <c r="BN27" s="63"/>
      <c r="BO27" s="63"/>
      <c r="BP27" s="63"/>
      <c r="BQ27" s="63"/>
      <c r="BR27" s="64"/>
      <c r="BS27" s="65"/>
      <c r="BT27" s="66"/>
      <c r="BU27" s="66"/>
      <c r="BV27" s="66"/>
      <c r="BW27" s="66"/>
      <c r="BX27" s="66"/>
      <c r="BY27" s="66"/>
      <c r="BZ27" s="67"/>
    </row>
    <row r="28" spans="1:95" s="427" customFormat="1" ht="35.25" customHeight="1">
      <c r="A28" s="425">
        <v>19</v>
      </c>
      <c r="B28" s="559"/>
      <c r="C28" s="706"/>
      <c r="D28" s="707"/>
      <c r="E28" s="708"/>
      <c r="F28" s="560"/>
      <c r="G28" s="563"/>
      <c r="H28" s="563"/>
      <c r="I28" s="563"/>
      <c r="J28" s="563"/>
      <c r="K28" s="563"/>
      <c r="L28" s="563"/>
      <c r="M28" s="563"/>
      <c r="N28" s="563"/>
      <c r="O28" s="563"/>
      <c r="P28" s="563"/>
      <c r="Q28" s="563"/>
      <c r="R28" s="563"/>
      <c r="S28" s="563"/>
      <c r="T28" s="564"/>
      <c r="U28" s="575"/>
      <c r="V28" s="576"/>
      <c r="W28" s="576"/>
      <c r="X28" s="576"/>
      <c r="Y28" s="577"/>
      <c r="Z28" s="578"/>
      <c r="AA28" s="579"/>
      <c r="AB28" s="579"/>
      <c r="AC28" s="579"/>
      <c r="AD28" s="580"/>
      <c r="AE28" s="580"/>
      <c r="AF28" s="581"/>
      <c r="AG28" s="582"/>
      <c r="AH28" s="430"/>
      <c r="AI28" s="430"/>
      <c r="AJ28" s="430"/>
      <c r="AK28" s="430"/>
      <c r="AL28" s="430"/>
      <c r="AM28" s="430"/>
      <c r="AN28" s="430"/>
      <c r="AO28" s="430"/>
      <c r="AP28" s="430"/>
      <c r="AQ28" s="430"/>
      <c r="AR28" s="430"/>
      <c r="AS28" s="430"/>
      <c r="AT28" s="430"/>
      <c r="AU28" s="430"/>
      <c r="AV28" s="430"/>
      <c r="AW28" s="430"/>
      <c r="AX28" s="430"/>
      <c r="AY28" s="426"/>
      <c r="BB28" s="428">
        <f t="shared" si="0"/>
        <v>18</v>
      </c>
      <c r="BC28" s="61"/>
      <c r="BD28" s="61"/>
      <c r="BE28" s="61"/>
      <c r="BF28" s="68"/>
      <c r="BG28" s="61"/>
      <c r="BH28" s="61"/>
      <c r="BI28" s="61"/>
      <c r="BJ28" s="68"/>
      <c r="BK28" s="62"/>
      <c r="BL28" s="63"/>
      <c r="BM28" s="63"/>
      <c r="BN28" s="63"/>
      <c r="BO28" s="63"/>
      <c r="BP28" s="63"/>
      <c r="BQ28" s="63"/>
      <c r="BR28" s="64"/>
      <c r="BS28" s="65"/>
      <c r="BT28" s="66"/>
      <c r="BU28" s="66"/>
      <c r="BV28" s="66"/>
      <c r="BW28" s="66"/>
      <c r="BX28" s="66"/>
      <c r="BY28" s="66"/>
      <c r="BZ28" s="67"/>
    </row>
    <row r="29" spans="1:95" s="427" customFormat="1" ht="35.25" customHeight="1" thickBot="1">
      <c r="A29" s="425">
        <v>20</v>
      </c>
      <c r="B29" s="559"/>
      <c r="C29" s="706"/>
      <c r="D29" s="707"/>
      <c r="E29" s="708"/>
      <c r="F29" s="560"/>
      <c r="G29" s="565"/>
      <c r="H29" s="565"/>
      <c r="I29" s="565"/>
      <c r="J29" s="565"/>
      <c r="K29" s="565"/>
      <c r="L29" s="565"/>
      <c r="M29" s="565"/>
      <c r="N29" s="565"/>
      <c r="O29" s="565"/>
      <c r="P29" s="565"/>
      <c r="Q29" s="565"/>
      <c r="R29" s="565"/>
      <c r="S29" s="565"/>
      <c r="T29" s="566"/>
      <c r="U29" s="583"/>
      <c r="V29" s="584"/>
      <c r="W29" s="584"/>
      <c r="X29" s="584"/>
      <c r="Y29" s="585"/>
      <c r="Z29" s="586"/>
      <c r="AA29" s="587"/>
      <c r="AB29" s="587"/>
      <c r="AC29" s="587"/>
      <c r="AD29" s="588"/>
      <c r="AE29" s="588"/>
      <c r="AF29" s="589"/>
      <c r="AG29" s="590"/>
      <c r="AH29" s="430"/>
      <c r="AI29" s="430"/>
      <c r="AJ29" s="430"/>
      <c r="AK29" s="430"/>
      <c r="AL29" s="430"/>
      <c r="AM29" s="430"/>
      <c r="AN29" s="430"/>
      <c r="AO29" s="430"/>
      <c r="AP29" s="430"/>
      <c r="AQ29" s="430"/>
      <c r="AR29" s="430"/>
      <c r="AS29" s="430"/>
      <c r="AT29" s="430"/>
      <c r="AU29" s="430"/>
      <c r="AV29" s="430"/>
      <c r="AW29" s="430"/>
      <c r="AX29" s="430"/>
      <c r="AY29" s="426"/>
      <c r="BB29" s="428">
        <f t="shared" si="0"/>
        <v>19</v>
      </c>
      <c r="BC29" s="61"/>
      <c r="BD29" s="61"/>
      <c r="BE29" s="61"/>
      <c r="BF29" s="68"/>
      <c r="BG29" s="61"/>
      <c r="BH29" s="61"/>
      <c r="BI29" s="61"/>
      <c r="BJ29" s="68"/>
      <c r="BK29" s="62"/>
      <c r="BL29" s="63"/>
      <c r="BM29" s="63"/>
      <c r="BN29" s="63"/>
      <c r="BO29" s="63"/>
      <c r="BP29" s="63"/>
      <c r="BQ29" s="63"/>
      <c r="BR29" s="64"/>
      <c r="BS29" s="65"/>
      <c r="BT29" s="66"/>
      <c r="BU29" s="66"/>
      <c r="BV29" s="66"/>
      <c r="BW29" s="66"/>
      <c r="BX29" s="66"/>
      <c r="BY29" s="66"/>
      <c r="BZ29" s="67"/>
    </row>
    <row r="30" spans="1:95" s="432" customFormat="1" ht="33.75" customHeight="1" thickBot="1">
      <c r="A30" s="431"/>
      <c r="B30" s="515"/>
      <c r="C30" s="709" t="s">
        <v>154</v>
      </c>
      <c r="D30" s="710"/>
      <c r="E30" s="711"/>
      <c r="F30" s="712"/>
      <c r="G30" s="607">
        <f>SUM(G10:G29)</f>
        <v>0</v>
      </c>
      <c r="H30" s="608">
        <f>SUM(H10:H29)</f>
        <v>0</v>
      </c>
      <c r="I30" s="608">
        <f t="shared" ref="I30:T30" si="1">SUM(I10:I29)</f>
        <v>0</v>
      </c>
      <c r="J30" s="608">
        <f>SUM(J10:J29)</f>
        <v>0</v>
      </c>
      <c r="K30" s="608">
        <f>SUM(K10:K29)</f>
        <v>0</v>
      </c>
      <c r="L30" s="608">
        <f>SUM(L10:L29)</f>
        <v>0</v>
      </c>
      <c r="M30" s="608">
        <f t="shared" si="1"/>
        <v>0</v>
      </c>
      <c r="N30" s="608">
        <f t="shared" si="1"/>
        <v>0</v>
      </c>
      <c r="O30" s="608">
        <f t="shared" si="1"/>
        <v>0</v>
      </c>
      <c r="P30" s="608">
        <f t="shared" si="1"/>
        <v>0</v>
      </c>
      <c r="Q30" s="608">
        <f t="shared" si="1"/>
        <v>0</v>
      </c>
      <c r="R30" s="608">
        <f t="shared" si="1"/>
        <v>0</v>
      </c>
      <c r="S30" s="608">
        <f t="shared" si="1"/>
        <v>0</v>
      </c>
      <c r="T30" s="609">
        <f t="shared" si="1"/>
        <v>0</v>
      </c>
      <c r="U30" s="620">
        <f>SUM(U10:U29)</f>
        <v>0</v>
      </c>
      <c r="V30" s="621">
        <f>SUM(V10:V29)</f>
        <v>0</v>
      </c>
      <c r="W30" s="621">
        <f>SUM(W10:W29)</f>
        <v>0</v>
      </c>
      <c r="X30" s="621">
        <f>SUM(X10:X29)</f>
        <v>0</v>
      </c>
      <c r="Y30" s="622">
        <f>SUM(Y10:Y29)</f>
        <v>0</v>
      </c>
      <c r="Z30" s="623">
        <f>COUNTIF(Z10:Z29,"Si")</f>
        <v>0</v>
      </c>
      <c r="AA30" s="624">
        <f>SUM(AA10:AA29)</f>
        <v>0</v>
      </c>
      <c r="AB30" s="624">
        <f>COUNTIF(AB10:AB29,"Si")</f>
        <v>0</v>
      </c>
      <c r="AC30" s="624">
        <f>SUM(AC10:AC29)</f>
        <v>0</v>
      </c>
      <c r="AD30" s="624">
        <f>COUNTIF(AD10:AD29,"Si")</f>
        <v>0</v>
      </c>
      <c r="AE30" s="624">
        <f>SUM(AE10:AE29)</f>
        <v>0</v>
      </c>
      <c r="AF30" s="624">
        <f>COUNTIF(AF10:AF29,"Si")</f>
        <v>0</v>
      </c>
      <c r="AG30" s="69">
        <f>SUM(AG10:AG29)</f>
        <v>0</v>
      </c>
      <c r="AH30" s="70"/>
      <c r="AI30" s="70"/>
      <c r="AJ30" s="70"/>
      <c r="AK30" s="70"/>
      <c r="AL30" s="70"/>
      <c r="AM30" s="70"/>
      <c r="AN30" s="70"/>
      <c r="AO30" s="70"/>
      <c r="AP30" s="70"/>
      <c r="AQ30" s="70"/>
      <c r="AR30" s="70"/>
      <c r="AS30" s="70"/>
      <c r="AT30" s="70"/>
      <c r="AU30" s="70"/>
      <c r="AV30" s="70"/>
      <c r="AW30" s="70"/>
      <c r="AX30" s="70"/>
      <c r="AY30" s="436"/>
      <c r="BB30" s="530" t="s">
        <v>155</v>
      </c>
      <c r="BC30" s="531">
        <f>SUM(BC10:BC29)</f>
        <v>20000</v>
      </c>
      <c r="BD30" s="531">
        <f>SUM(BD10:BD29)</f>
        <v>0</v>
      </c>
      <c r="BE30" s="531">
        <f>SUM(BE10:BE29)</f>
        <v>0</v>
      </c>
      <c r="BF30" s="532">
        <f>SUM(BF10:BF29)</f>
        <v>140000</v>
      </c>
      <c r="BG30" s="531">
        <f>SUM(BG10:BG29)</f>
        <v>0</v>
      </c>
      <c r="BH30" s="531">
        <f t="shared" ref="BH30:BZ30" si="2">SUM(BH10:BH29)</f>
        <v>250000</v>
      </c>
      <c r="BI30" s="531">
        <f>SUM(BI10:BI29)</f>
        <v>600000</v>
      </c>
      <c r="BJ30" s="532">
        <f>SUM(BJ10:BJ29)</f>
        <v>900000</v>
      </c>
      <c r="BK30" s="533">
        <f t="shared" si="2"/>
        <v>0</v>
      </c>
      <c r="BL30" s="534">
        <f t="shared" si="2"/>
        <v>0</v>
      </c>
      <c r="BM30" s="534">
        <f t="shared" si="2"/>
        <v>0</v>
      </c>
      <c r="BN30" s="534">
        <f t="shared" si="2"/>
        <v>0</v>
      </c>
      <c r="BO30" s="534">
        <f t="shared" si="2"/>
        <v>50000</v>
      </c>
      <c r="BP30" s="534">
        <f t="shared" si="2"/>
        <v>0</v>
      </c>
      <c r="BQ30" s="534">
        <f t="shared" si="2"/>
        <v>0</v>
      </c>
      <c r="BR30" s="535">
        <f t="shared" si="2"/>
        <v>0</v>
      </c>
      <c r="BS30" s="536">
        <f t="shared" si="2"/>
        <v>0</v>
      </c>
      <c r="BT30" s="537">
        <f t="shared" si="2"/>
        <v>0</v>
      </c>
      <c r="BU30" s="537">
        <f t="shared" si="2"/>
        <v>100000</v>
      </c>
      <c r="BV30" s="537">
        <f t="shared" si="2"/>
        <v>0</v>
      </c>
      <c r="BW30" s="537">
        <f t="shared" si="2"/>
        <v>50000</v>
      </c>
      <c r="BX30" s="537">
        <f t="shared" si="2"/>
        <v>0</v>
      </c>
      <c r="BY30" s="537">
        <f t="shared" si="2"/>
        <v>0</v>
      </c>
      <c r="BZ30" s="538">
        <f t="shared" si="2"/>
        <v>0</v>
      </c>
      <c r="CG30" s="191"/>
      <c r="CH30" s="191"/>
      <c r="CI30" s="191"/>
      <c r="CJ30" s="191"/>
      <c r="CK30" s="191"/>
      <c r="CL30" s="191"/>
      <c r="CM30" s="403" t="s">
        <v>156</v>
      </c>
      <c r="CN30" s="539">
        <f>SUM(CN10:CN29)</f>
        <v>0</v>
      </c>
      <c r="CO30" s="539">
        <f>SUM(CO10:CO29)</f>
        <v>0</v>
      </c>
      <c r="CP30" s="539">
        <f>SUM(CP10:CP29)</f>
        <v>0</v>
      </c>
      <c r="CQ30" s="540">
        <f>SUM(CQ10:CQ29)</f>
        <v>0</v>
      </c>
    </row>
    <row r="31" spans="1:95" s="435" customFormat="1" ht="33.75" customHeight="1" thickBot="1">
      <c r="A31" s="433"/>
      <c r="B31" s="516"/>
      <c r="C31" s="713" t="s">
        <v>157</v>
      </c>
      <c r="D31" s="714"/>
      <c r="E31" s="715"/>
      <c r="F31" s="716"/>
      <c r="G31" s="610">
        <f>IF(G30&gt;0,G30/G30,0)</f>
        <v>0</v>
      </c>
      <c r="H31" s="610">
        <f t="shared" ref="H31:T31" si="3">IF(H30&gt;0,H30/H30,0)</f>
        <v>0</v>
      </c>
      <c r="I31" s="610">
        <f t="shared" si="3"/>
        <v>0</v>
      </c>
      <c r="J31" s="610">
        <f t="shared" si="3"/>
        <v>0</v>
      </c>
      <c r="K31" s="610">
        <f t="shared" si="3"/>
        <v>0</v>
      </c>
      <c r="L31" s="610">
        <f t="shared" si="3"/>
        <v>0</v>
      </c>
      <c r="M31" s="610">
        <f t="shared" si="3"/>
        <v>0</v>
      </c>
      <c r="N31" s="610">
        <f t="shared" si="3"/>
        <v>0</v>
      </c>
      <c r="O31" s="610">
        <f t="shared" si="3"/>
        <v>0</v>
      </c>
      <c r="P31" s="610">
        <f t="shared" si="3"/>
        <v>0</v>
      </c>
      <c r="Q31" s="610">
        <f t="shared" si="3"/>
        <v>0</v>
      </c>
      <c r="R31" s="610">
        <f t="shared" si="3"/>
        <v>0</v>
      </c>
      <c r="S31" s="610">
        <f t="shared" si="3"/>
        <v>0</v>
      </c>
      <c r="T31" s="611">
        <f t="shared" si="3"/>
        <v>0</v>
      </c>
      <c r="U31" s="717" t="s">
        <v>158</v>
      </c>
      <c r="V31" s="718"/>
      <c r="W31" s="718"/>
      <c r="X31" s="718"/>
      <c r="Y31" s="719"/>
      <c r="Z31" s="723">
        <v>0</v>
      </c>
      <c r="AA31" s="724"/>
      <c r="AB31" s="724"/>
      <c r="AC31" s="724"/>
      <c r="AD31" s="724"/>
      <c r="AE31" s="724"/>
      <c r="AF31" s="724"/>
      <c r="AG31" s="725"/>
      <c r="AH31" s="541"/>
      <c r="AI31" s="541"/>
      <c r="AJ31" s="541"/>
      <c r="AK31" s="541"/>
      <c r="AL31" s="541"/>
      <c r="AM31" s="541"/>
      <c r="AN31" s="541"/>
      <c r="AO31" s="541"/>
      <c r="AP31" s="541"/>
      <c r="AQ31" s="541"/>
      <c r="AR31" s="541"/>
      <c r="AS31" s="541"/>
      <c r="AT31" s="541"/>
      <c r="AU31" s="541"/>
      <c r="AV31" s="541"/>
      <c r="AW31" s="541"/>
      <c r="AX31" s="541"/>
      <c r="AY31" s="436"/>
      <c r="AZ31" s="436"/>
      <c r="BA31" s="434"/>
      <c r="BB31" s="434"/>
      <c r="BE31" s="436"/>
      <c r="BF31" s="436"/>
      <c r="BG31" s="437"/>
      <c r="CG31" s="191"/>
      <c r="CH31" s="191"/>
      <c r="CI31" s="191"/>
      <c r="CJ31" s="191"/>
      <c r="CK31" s="191"/>
      <c r="CL31" s="191"/>
      <c r="CM31" s="403" t="s">
        <v>159</v>
      </c>
      <c r="CN31" s="540">
        <f>COUNTIF(CN10:CN29,"&gt;0")</f>
        <v>0</v>
      </c>
      <c r="CO31" s="540">
        <f>COUNTIF(CO10:CO29,"&gt;0")</f>
        <v>0</v>
      </c>
      <c r="CP31" s="540">
        <f>COUNTIF(CP10:CP29,"&gt;0")</f>
        <v>0</v>
      </c>
      <c r="CQ31" s="540">
        <f>COUNTIF(CQ10:CQ29,"&gt;0")</f>
        <v>0</v>
      </c>
    </row>
    <row r="32" spans="1:95" s="435" customFormat="1" ht="33.75" customHeight="1" thickBot="1">
      <c r="A32" s="433"/>
      <c r="B32" s="516"/>
      <c r="C32" s="713" t="s">
        <v>160</v>
      </c>
      <c r="D32" s="714"/>
      <c r="E32" s="715"/>
      <c r="F32" s="716"/>
      <c r="G32" s="612">
        <f>COUNTIF(G10:G29,"&gt;1")</f>
        <v>0</v>
      </c>
      <c r="H32" s="613">
        <f t="shared" ref="H32:T32" si="4">COUNTIF(H10:H29,"&gt;1")</f>
        <v>0</v>
      </c>
      <c r="I32" s="613">
        <f t="shared" si="4"/>
        <v>0</v>
      </c>
      <c r="J32" s="613">
        <f t="shared" si="4"/>
        <v>0</v>
      </c>
      <c r="K32" s="613">
        <f t="shared" si="4"/>
        <v>0</v>
      </c>
      <c r="L32" s="613">
        <f t="shared" si="4"/>
        <v>0</v>
      </c>
      <c r="M32" s="613">
        <f t="shared" si="4"/>
        <v>0</v>
      </c>
      <c r="N32" s="613">
        <f t="shared" si="4"/>
        <v>0</v>
      </c>
      <c r="O32" s="613">
        <f t="shared" si="4"/>
        <v>0</v>
      </c>
      <c r="P32" s="613">
        <f t="shared" si="4"/>
        <v>0</v>
      </c>
      <c r="Q32" s="613">
        <f t="shared" si="4"/>
        <v>0</v>
      </c>
      <c r="R32" s="613">
        <f t="shared" si="4"/>
        <v>0</v>
      </c>
      <c r="S32" s="613">
        <f t="shared" si="4"/>
        <v>0</v>
      </c>
      <c r="T32" s="614">
        <f t="shared" si="4"/>
        <v>0</v>
      </c>
      <c r="U32" s="720"/>
      <c r="V32" s="721"/>
      <c r="W32" s="721"/>
      <c r="X32" s="721"/>
      <c r="Y32" s="722"/>
      <c r="Z32" s="726"/>
      <c r="AA32" s="727"/>
      <c r="AB32" s="727"/>
      <c r="AC32" s="727"/>
      <c r="AD32" s="727"/>
      <c r="AE32" s="727"/>
      <c r="AF32" s="727"/>
      <c r="AG32" s="728"/>
      <c r="AH32" s="541"/>
      <c r="AI32" s="541"/>
      <c r="AJ32" s="541"/>
      <c r="AK32" s="541"/>
      <c r="AL32" s="541"/>
      <c r="AM32" s="541"/>
      <c r="AN32" s="541"/>
      <c r="AO32" s="541"/>
      <c r="AP32" s="541"/>
      <c r="AQ32" s="541"/>
      <c r="AR32" s="541"/>
      <c r="AS32" s="541"/>
      <c r="AT32" s="541"/>
      <c r="AU32" s="541"/>
      <c r="AV32" s="541"/>
      <c r="AW32" s="541"/>
      <c r="AX32" s="541"/>
      <c r="AY32" s="436"/>
      <c r="AZ32" s="436"/>
      <c r="BA32" s="434"/>
      <c r="BB32" s="434"/>
      <c r="BC32" s="542"/>
      <c r="BD32" s="542"/>
      <c r="BE32" s="542"/>
      <c r="BF32" s="542"/>
      <c r="BG32" s="542"/>
      <c r="BH32" s="542"/>
      <c r="BI32" s="542"/>
      <c r="BJ32" s="542"/>
    </row>
    <row r="33" spans="1:67" ht="33.75" customHeight="1">
      <c r="A33" s="438"/>
      <c r="B33" s="401"/>
      <c r="C33" s="713" t="s">
        <v>161</v>
      </c>
      <c r="D33" s="714"/>
      <c r="E33" s="715"/>
      <c r="F33" s="716"/>
      <c r="G33" s="610">
        <f t="shared" ref="G33:T33" si="5">MIN(G10:G29)</f>
        <v>0</v>
      </c>
      <c r="H33" s="615">
        <f t="shared" si="5"/>
        <v>0</v>
      </c>
      <c r="I33" s="615">
        <f t="shared" si="5"/>
        <v>0</v>
      </c>
      <c r="J33" s="615">
        <f t="shared" si="5"/>
        <v>0</v>
      </c>
      <c r="K33" s="615">
        <f t="shared" si="5"/>
        <v>0</v>
      </c>
      <c r="L33" s="615">
        <f t="shared" si="5"/>
        <v>0</v>
      </c>
      <c r="M33" s="615">
        <f t="shared" si="5"/>
        <v>0</v>
      </c>
      <c r="N33" s="615">
        <f t="shared" si="5"/>
        <v>0</v>
      </c>
      <c r="O33" s="615">
        <f t="shared" si="5"/>
        <v>0</v>
      </c>
      <c r="P33" s="615">
        <f t="shared" si="5"/>
        <v>0</v>
      </c>
      <c r="Q33" s="615">
        <f t="shared" si="5"/>
        <v>0</v>
      </c>
      <c r="R33" s="615">
        <f t="shared" si="5"/>
        <v>0</v>
      </c>
      <c r="S33" s="615">
        <f t="shared" si="5"/>
        <v>0</v>
      </c>
      <c r="T33" s="616">
        <f t="shared" si="5"/>
        <v>0</v>
      </c>
      <c r="U33" s="729" t="s">
        <v>162</v>
      </c>
      <c r="V33" s="730"/>
      <c r="W33" s="730"/>
      <c r="X33" s="730"/>
      <c r="Y33" s="731"/>
      <c r="Z33" s="735">
        <f>Z31-U30</f>
        <v>0</v>
      </c>
      <c r="AA33" s="736"/>
      <c r="AB33" s="736"/>
      <c r="AC33" s="736"/>
      <c r="AD33" s="736"/>
      <c r="AE33" s="736"/>
      <c r="AF33" s="736"/>
      <c r="AG33" s="737"/>
      <c r="AH33" s="71"/>
      <c r="AI33" s="71"/>
      <c r="AJ33" s="71"/>
      <c r="AK33" s="71"/>
      <c r="AL33" s="71"/>
      <c r="AM33" s="71"/>
      <c r="AN33" s="71"/>
      <c r="AO33" s="71"/>
      <c r="AP33" s="71"/>
      <c r="AQ33" s="71"/>
      <c r="AR33" s="71"/>
      <c r="AS33" s="71"/>
      <c r="AT33" s="71"/>
      <c r="AU33" s="71"/>
      <c r="AV33" s="71"/>
      <c r="AW33" s="71"/>
      <c r="AX33" s="71"/>
      <c r="AY33" s="543"/>
      <c r="BB33" s="439" t="s">
        <v>163</v>
      </c>
      <c r="BC33" s="702" t="s">
        <v>164</v>
      </c>
      <c r="BD33" s="703"/>
      <c r="BE33" s="440" t="s">
        <v>165</v>
      </c>
      <c r="BF33" s="441" t="s">
        <v>166</v>
      </c>
      <c r="BG33" s="442" t="s">
        <v>167</v>
      </c>
    </row>
    <row r="34" spans="1:67" ht="33.75" customHeight="1" thickBot="1">
      <c r="A34" s="438"/>
      <c r="B34" s="401"/>
      <c r="C34" s="741" t="s">
        <v>168</v>
      </c>
      <c r="D34" s="742"/>
      <c r="E34" s="743"/>
      <c r="F34" s="744"/>
      <c r="G34" s="617">
        <f t="shared" ref="G34:T34" si="6">MAX(G10:G29)</f>
        <v>0</v>
      </c>
      <c r="H34" s="618">
        <f t="shared" si="6"/>
        <v>0</v>
      </c>
      <c r="I34" s="618">
        <f t="shared" si="6"/>
        <v>0</v>
      </c>
      <c r="J34" s="618">
        <f t="shared" si="6"/>
        <v>0</v>
      </c>
      <c r="K34" s="618">
        <f t="shared" si="6"/>
        <v>0</v>
      </c>
      <c r="L34" s="618">
        <f t="shared" si="6"/>
        <v>0</v>
      </c>
      <c r="M34" s="618">
        <f t="shared" si="6"/>
        <v>0</v>
      </c>
      <c r="N34" s="618">
        <f t="shared" si="6"/>
        <v>0</v>
      </c>
      <c r="O34" s="618">
        <f t="shared" si="6"/>
        <v>0</v>
      </c>
      <c r="P34" s="618">
        <f t="shared" si="6"/>
        <v>0</v>
      </c>
      <c r="Q34" s="618">
        <f t="shared" si="6"/>
        <v>0</v>
      </c>
      <c r="R34" s="618">
        <f t="shared" si="6"/>
        <v>0</v>
      </c>
      <c r="S34" s="618">
        <f t="shared" si="6"/>
        <v>0</v>
      </c>
      <c r="T34" s="619">
        <f t="shared" si="6"/>
        <v>0</v>
      </c>
      <c r="U34" s="732"/>
      <c r="V34" s="733"/>
      <c r="W34" s="733"/>
      <c r="X34" s="733"/>
      <c r="Y34" s="734"/>
      <c r="Z34" s="738"/>
      <c r="AA34" s="739"/>
      <c r="AB34" s="739"/>
      <c r="AC34" s="739"/>
      <c r="AD34" s="739"/>
      <c r="AE34" s="739"/>
      <c r="AF34" s="739"/>
      <c r="AG34" s="740"/>
      <c r="AH34" s="72"/>
      <c r="AI34" s="72"/>
      <c r="AJ34" s="72"/>
      <c r="AK34" s="72"/>
      <c r="AL34" s="72"/>
      <c r="AM34" s="72"/>
      <c r="AN34" s="72"/>
      <c r="AO34" s="72"/>
      <c r="AP34" s="72"/>
      <c r="AQ34" s="72"/>
      <c r="AR34" s="72"/>
      <c r="AS34" s="72"/>
      <c r="AT34" s="72"/>
      <c r="AU34" s="72"/>
      <c r="AV34" s="72"/>
      <c r="AW34" s="72"/>
      <c r="AX34" s="72"/>
      <c r="AY34" s="543"/>
      <c r="BB34" s="443" t="s">
        <v>169</v>
      </c>
      <c r="BC34" s="704" t="s">
        <v>170</v>
      </c>
      <c r="BD34" s="705"/>
      <c r="BE34" s="444">
        <f>BC30</f>
        <v>20000</v>
      </c>
      <c r="BF34" s="445">
        <f>BK30</f>
        <v>0</v>
      </c>
      <c r="BG34" s="446">
        <f>BS30</f>
        <v>0</v>
      </c>
      <c r="BI34" s="544"/>
      <c r="BJ34" s="544"/>
      <c r="BK34" s="544"/>
      <c r="BL34" s="544"/>
      <c r="BM34" s="544"/>
      <c r="BO34" s="544"/>
    </row>
  </sheetData>
  <mergeCells count="71">
    <mergeCell ref="C15:E15"/>
    <mergeCell ref="C16:E16"/>
    <mergeCell ref="C26:E26"/>
    <mergeCell ref="C27:E27"/>
    <mergeCell ref="C28:E28"/>
    <mergeCell ref="C29:E29"/>
    <mergeCell ref="C17:E17"/>
    <mergeCell ref="C18:E18"/>
    <mergeCell ref="C19:E19"/>
    <mergeCell ref="C20:E20"/>
    <mergeCell ref="A8:A9"/>
    <mergeCell ref="B8:B9"/>
    <mergeCell ref="AB8:AC8"/>
    <mergeCell ref="U8:U9"/>
    <mergeCell ref="C13:E13"/>
    <mergeCell ref="C12:E12"/>
    <mergeCell ref="R8:T8"/>
    <mergeCell ref="Z8:AA8"/>
    <mergeCell ref="C14:E14"/>
    <mergeCell ref="Q3:T3"/>
    <mergeCell ref="U3:V4"/>
    <mergeCell ref="W3:AC4"/>
    <mergeCell ref="AD3:AG5"/>
    <mergeCell ref="K4:N4"/>
    <mergeCell ref="O4:P4"/>
    <mergeCell ref="Q4:T4"/>
    <mergeCell ref="K5:N5"/>
    <mergeCell ref="O5:P5"/>
    <mergeCell ref="Q5:T5"/>
    <mergeCell ref="U5:V5"/>
    <mergeCell ref="W5:AC5"/>
    <mergeCell ref="A6:AG6"/>
    <mergeCell ref="A7:F7"/>
    <mergeCell ref="G7:T7"/>
    <mergeCell ref="U7:Y7"/>
    <mergeCell ref="Z7:AG7"/>
    <mergeCell ref="C3:I5"/>
    <mergeCell ref="K3:N3"/>
    <mergeCell ref="O3:P3"/>
    <mergeCell ref="BC8:BJ8"/>
    <mergeCell ref="BK8:BR8"/>
    <mergeCell ref="BS8:BZ8"/>
    <mergeCell ref="C10:E10"/>
    <mergeCell ref="C11:E11"/>
    <mergeCell ref="V8:V9"/>
    <mergeCell ref="W8:W9"/>
    <mergeCell ref="X8:X9"/>
    <mergeCell ref="Y8:Y9"/>
    <mergeCell ref="AD8:AE8"/>
    <mergeCell ref="AF8:AG8"/>
    <mergeCell ref="C8:E9"/>
    <mergeCell ref="F8:F9"/>
    <mergeCell ref="G8:I8"/>
    <mergeCell ref="J8:M8"/>
    <mergeCell ref="N8:Q8"/>
    <mergeCell ref="BC33:BD33"/>
    <mergeCell ref="BC34:BD34"/>
    <mergeCell ref="C21:E21"/>
    <mergeCell ref="C22:E22"/>
    <mergeCell ref="C23:E23"/>
    <mergeCell ref="C24:E24"/>
    <mergeCell ref="C25:E25"/>
    <mergeCell ref="C30:F30"/>
    <mergeCell ref="C31:F31"/>
    <mergeCell ref="U31:Y32"/>
    <mergeCell ref="Z31:AG32"/>
    <mergeCell ref="C32:F32"/>
    <mergeCell ref="C33:F33"/>
    <mergeCell ref="U33:Y34"/>
    <mergeCell ref="Z33:AG34"/>
    <mergeCell ref="C34:F34"/>
  </mergeCells>
  <dataValidations count="1">
    <dataValidation type="list" allowBlank="1" showInputMessage="1" showErrorMessage="1" sqref="F10:F29" xr:uid="{00000000-0002-0000-0100-000000000000}">
      <formula1>$CD$10:$CD$13</formula1>
    </dataValidation>
  </dataValidations>
  <printOptions horizontalCentered="1" verticalCentered="1"/>
  <pageMargins left="0.19685039370078741" right="0.19685039370078741" top="0.19685039370078741" bottom="0.19685039370078741" header="0" footer="0"/>
  <pageSetup paperSize="161" scale="27"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000"/>
    <pageSetUpPr fitToPage="1"/>
  </sheetPr>
  <dimension ref="A1:CM129"/>
  <sheetViews>
    <sheetView view="pageBreakPreview" topLeftCell="A14" zoomScale="80" zoomScaleNormal="50" zoomScaleSheetLayoutView="80" workbookViewId="0">
      <selection activeCell="A6" sqref="A3:AG10"/>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U15:U28" xr:uid="{00000000-0002-0000-1300-000000000000}">
      <formula1>$BX$15:$BX$18</formula1>
    </dataValidation>
    <dataValidation type="list" allowBlank="1" showInputMessage="1" showErrorMessage="1" sqref="T15:T28" xr:uid="{00000000-0002-0000-1300-000001000000}">
      <formula1>$BW$15:$BW$18</formula1>
    </dataValidation>
    <dataValidation type="list" allowBlank="1" showInputMessage="1" showErrorMessage="1" sqref="S15:S28" xr:uid="{00000000-0002-0000-1300-000004000000}">
      <formula1>$BV$15:$BV$18</formula1>
    </dataValidation>
    <dataValidation type="list" allowBlank="1" showInputMessage="1" showErrorMessage="1" sqref="I15:R28" xr:uid="{00000000-0002-0000-1300-000006000000}">
      <formula1>$BA$1</formula1>
    </dataValidation>
    <dataValidation type="list" allowBlank="1" showInputMessage="1" showErrorMessage="1" sqref="S62:V62 S49:V51 S53:V54 S56:V60" xr:uid="{00000000-0002-0000-1300-000007000000}">
      <formula1>$B$91</formula1>
    </dataValidation>
    <dataValidation type="list" allowBlank="1" showInputMessage="1" showErrorMessage="1" sqref="V64" xr:uid="{00000000-0002-0000-1300-000008000000}">
      <formula1>$B$84:$B$90</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000"/>
    <pageSetUpPr fitToPage="1"/>
  </sheetPr>
  <dimension ref="A1:CM129"/>
  <sheetViews>
    <sheetView view="pageBreakPreview"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U15:U28" xr:uid="{00000000-0002-0000-1400-000000000000}">
      <formula1>$BX$15:$BX$18</formula1>
    </dataValidation>
    <dataValidation type="list" allowBlank="1" showInputMessage="1" showErrorMessage="1" sqref="T15:T28" xr:uid="{00000000-0002-0000-1400-000001000000}">
      <formula1>$BW$15:$BW$18</formula1>
    </dataValidation>
    <dataValidation type="list" allowBlank="1" showInputMessage="1" showErrorMessage="1" sqref="S15:S28" xr:uid="{00000000-0002-0000-1400-000004000000}">
      <formula1>$BV$15:$BV$18</formula1>
    </dataValidation>
    <dataValidation type="list" allowBlank="1" showInputMessage="1" showErrorMessage="1" sqref="I15:R28" xr:uid="{00000000-0002-0000-1400-000006000000}">
      <formula1>$BA$1</formula1>
    </dataValidation>
    <dataValidation type="list" allowBlank="1" showInputMessage="1" showErrorMessage="1" sqref="S62:V62 S49:V51 S53:V54 S56:V60" xr:uid="{00000000-0002-0000-1400-000007000000}">
      <formula1>$B$91</formula1>
    </dataValidation>
    <dataValidation type="list" allowBlank="1" showInputMessage="1" showErrorMessage="1" sqref="V64" xr:uid="{00000000-0002-0000-1400-000008000000}">
      <formula1>$B$84:$B$90</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000"/>
    <pageSetUpPr fitToPage="1"/>
  </sheetPr>
  <dimension ref="A1:CM129"/>
  <sheetViews>
    <sheetView view="pageBreakPreview" topLeftCell="A34" zoomScale="80" zoomScaleNormal="50" zoomScaleSheetLayoutView="80" workbookViewId="0">
      <selection activeCell="A6" sqref="A3:AG10"/>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B1" s="545" t="s">
        <v>316</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V64" xr:uid="{00000000-0002-0000-1500-000000000000}">
      <formula1>$B$84:$B$90</formula1>
    </dataValidation>
    <dataValidation type="list" allowBlank="1" showInputMessage="1" showErrorMessage="1" sqref="S62:V62 S49:V51 S53:V54 S56:V60" xr:uid="{00000000-0002-0000-1500-000001000000}">
      <formula1>$B$91</formula1>
    </dataValidation>
    <dataValidation type="list" allowBlank="1" showInputMessage="1" showErrorMessage="1" sqref="I15:R28" xr:uid="{00000000-0002-0000-1500-000002000000}">
      <formula1>$BA$1</formula1>
    </dataValidation>
    <dataValidation type="list" allowBlank="1" showInputMessage="1" showErrorMessage="1" sqref="S15:S28" xr:uid="{00000000-0002-0000-1500-000004000000}">
      <formula1>$BV$15:$BV$18</formula1>
    </dataValidation>
    <dataValidation type="list" allowBlank="1" showInputMessage="1" showErrorMessage="1" sqref="T15:T28" xr:uid="{00000000-0002-0000-1500-000007000000}">
      <formula1>$BW$15:$BW$18</formula1>
    </dataValidation>
    <dataValidation type="list" allowBlank="1" showInputMessage="1" showErrorMessage="1" sqref="U15:U28" xr:uid="{00000000-0002-0000-1500-000008000000}">
      <formula1>$BX$15:$BX$18</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F199"/>
  <sheetViews>
    <sheetView view="pageBreakPreview" zoomScale="90" zoomScaleNormal="80" zoomScaleSheetLayoutView="90" workbookViewId="0">
      <selection activeCell="E5" sqref="E5:F5"/>
    </sheetView>
  </sheetViews>
  <sheetFormatPr defaultColWidth="10.7109375" defaultRowHeight="13.15"/>
  <cols>
    <col min="1" max="1" width="2.42578125" style="45" customWidth="1"/>
    <col min="2" max="2" width="9.28515625" style="39" customWidth="1"/>
    <col min="3" max="3" width="23.5703125" customWidth="1"/>
    <col min="4" max="18" width="5.7109375" customWidth="1"/>
    <col min="19" max="21" width="9.5703125" customWidth="1"/>
    <col min="22" max="23" width="5.7109375" customWidth="1"/>
    <col min="24" max="24" width="9.28515625" style="38" customWidth="1"/>
    <col min="25" max="25" width="3.7109375" style="45" customWidth="1"/>
  </cols>
  <sheetData>
    <row r="1" spans="2:24" ht="15.6">
      <c r="B1" s="50" t="s">
        <v>317</v>
      </c>
      <c r="C1" s="45"/>
      <c r="D1" s="45"/>
      <c r="E1" s="45"/>
      <c r="F1" s="45"/>
      <c r="G1" s="45"/>
      <c r="H1" s="45"/>
      <c r="J1" s="45"/>
      <c r="K1" s="45"/>
      <c r="L1" s="45"/>
      <c r="M1" s="45"/>
      <c r="N1" s="45"/>
      <c r="O1" s="45"/>
      <c r="P1" s="45"/>
      <c r="Q1" s="45"/>
      <c r="R1" s="45"/>
      <c r="S1" s="45"/>
      <c r="T1" s="45"/>
      <c r="U1" s="45"/>
      <c r="V1" s="45"/>
      <c r="W1" s="45"/>
      <c r="X1" s="47"/>
    </row>
    <row r="2" spans="2:24" ht="21">
      <c r="B2" s="46"/>
      <c r="C2" s="45"/>
      <c r="D2" s="45"/>
      <c r="E2" s="45"/>
      <c r="F2" s="45"/>
      <c r="G2" s="45"/>
      <c r="H2" s="45"/>
      <c r="I2" s="51"/>
      <c r="J2" s="45"/>
      <c r="K2" s="45"/>
      <c r="L2" s="45"/>
      <c r="M2" s="45"/>
      <c r="N2" s="45"/>
      <c r="O2" s="45"/>
      <c r="P2" s="45"/>
      <c r="Q2" s="45"/>
      <c r="R2" s="45"/>
      <c r="S2" s="45"/>
      <c r="T2" s="45"/>
      <c r="U2" s="45"/>
      <c r="V2" s="45"/>
      <c r="W2" s="45"/>
      <c r="X2" s="47"/>
    </row>
    <row r="3" spans="2:24" ht="38.25" customHeight="1">
      <c r="B3" s="1124" t="s">
        <v>318</v>
      </c>
      <c r="C3" s="1124"/>
      <c r="D3" s="1124"/>
      <c r="E3" s="1131" t="s">
        <v>215</v>
      </c>
      <c r="F3" s="1131"/>
      <c r="G3" s="1131" t="s">
        <v>181</v>
      </c>
      <c r="H3" s="1131"/>
      <c r="I3" s="1131" t="s">
        <v>185</v>
      </c>
      <c r="J3" s="1131"/>
      <c r="K3" s="1131" t="s">
        <v>189</v>
      </c>
      <c r="L3" s="1131"/>
      <c r="M3" s="1131" t="s">
        <v>216</v>
      </c>
      <c r="N3" s="1131"/>
      <c r="O3" s="1131" t="s">
        <v>217</v>
      </c>
      <c r="P3" s="1131"/>
      <c r="Q3" s="1131" t="s">
        <v>218</v>
      </c>
      <c r="R3" s="1131"/>
      <c r="S3" s="360" t="s">
        <v>219</v>
      </c>
      <c r="T3" s="360" t="s">
        <v>196</v>
      </c>
      <c r="U3" s="360" t="s">
        <v>207</v>
      </c>
      <c r="V3" s="492"/>
      <c r="W3" s="492"/>
      <c r="X3" s="492"/>
    </row>
    <row r="4" spans="2:24" ht="15" customHeight="1">
      <c r="B4" s="1125" t="s">
        <v>121</v>
      </c>
      <c r="C4" s="1127" t="s">
        <v>10</v>
      </c>
      <c r="D4" s="1128"/>
      <c r="E4" s="1129">
        <f>X23</f>
        <v>0</v>
      </c>
      <c r="F4" s="1129"/>
      <c r="G4" s="1123">
        <f>X41</f>
        <v>0</v>
      </c>
      <c r="H4" s="1123"/>
      <c r="I4" s="1123">
        <f>X59</f>
        <v>0</v>
      </c>
      <c r="J4" s="1123"/>
      <c r="K4" s="1123">
        <f>X77</f>
        <v>0</v>
      </c>
      <c r="L4" s="1123"/>
      <c r="M4" s="1123">
        <f>X95</f>
        <v>0</v>
      </c>
      <c r="N4" s="1123"/>
      <c r="O4" s="1123">
        <f>X113</f>
        <v>0</v>
      </c>
      <c r="P4" s="1123"/>
      <c r="Q4" s="1123">
        <f>X131</f>
        <v>0</v>
      </c>
      <c r="R4" s="1123"/>
      <c r="S4" s="495">
        <f>X149</f>
        <v>0</v>
      </c>
      <c r="T4" s="495">
        <f>X167</f>
        <v>0</v>
      </c>
      <c r="U4" s="647">
        <f>X185</f>
        <v>0</v>
      </c>
      <c r="V4" s="493"/>
      <c r="W4" s="493"/>
      <c r="X4" s="493"/>
    </row>
    <row r="5" spans="2:24" ht="14.45">
      <c r="B5" s="1126"/>
      <c r="C5" s="1130" t="s">
        <v>20</v>
      </c>
      <c r="D5" s="1130"/>
      <c r="E5" s="1129">
        <f t="shared" ref="E5:E17" si="0">X24</f>
        <v>0</v>
      </c>
      <c r="F5" s="1129"/>
      <c r="G5" s="1123">
        <f t="shared" ref="G5:G17" si="1">X42</f>
        <v>0</v>
      </c>
      <c r="H5" s="1123"/>
      <c r="I5" s="1123">
        <f t="shared" ref="I5:I17" si="2">X60</f>
        <v>0</v>
      </c>
      <c r="J5" s="1123"/>
      <c r="K5" s="1123">
        <f t="shared" ref="K5:K17" si="3">X78</f>
        <v>0</v>
      </c>
      <c r="L5" s="1123"/>
      <c r="M5" s="1123">
        <f t="shared" ref="M5:M17" si="4">X96</f>
        <v>0</v>
      </c>
      <c r="N5" s="1123"/>
      <c r="O5" s="1123">
        <f t="shared" ref="O5:O17" si="5">X114</f>
        <v>0</v>
      </c>
      <c r="P5" s="1123"/>
      <c r="Q5" s="1123">
        <f t="shared" ref="Q5:Q17" si="6">X132</f>
        <v>0</v>
      </c>
      <c r="R5" s="1123"/>
      <c r="S5" s="495">
        <f t="shared" ref="S5:S17" si="7">X150</f>
        <v>0</v>
      </c>
      <c r="T5" s="495">
        <f t="shared" ref="T5:T17" si="8">X168</f>
        <v>0</v>
      </c>
      <c r="U5" s="647">
        <f t="shared" ref="U5:U17" si="9">X186</f>
        <v>0</v>
      </c>
      <c r="V5" s="493"/>
      <c r="W5" s="493"/>
      <c r="X5" s="493"/>
    </row>
    <row r="6" spans="2:24" ht="14.45">
      <c r="B6" s="1126"/>
      <c r="C6" s="1130" t="s">
        <v>27</v>
      </c>
      <c r="D6" s="1130"/>
      <c r="E6" s="1129">
        <f t="shared" si="0"/>
        <v>0</v>
      </c>
      <c r="F6" s="1129"/>
      <c r="G6" s="1123">
        <f t="shared" si="1"/>
        <v>0</v>
      </c>
      <c r="H6" s="1123"/>
      <c r="I6" s="1123">
        <f t="shared" si="2"/>
        <v>0</v>
      </c>
      <c r="J6" s="1123"/>
      <c r="K6" s="1123">
        <f t="shared" si="3"/>
        <v>0</v>
      </c>
      <c r="L6" s="1123"/>
      <c r="M6" s="1123">
        <f t="shared" si="4"/>
        <v>0</v>
      </c>
      <c r="N6" s="1123"/>
      <c r="O6" s="1123">
        <f t="shared" si="5"/>
        <v>0</v>
      </c>
      <c r="P6" s="1123"/>
      <c r="Q6" s="1123">
        <f t="shared" si="6"/>
        <v>0</v>
      </c>
      <c r="R6" s="1123"/>
      <c r="S6" s="495">
        <f t="shared" si="7"/>
        <v>0</v>
      </c>
      <c r="T6" s="495">
        <f t="shared" si="8"/>
        <v>0</v>
      </c>
      <c r="U6" s="647">
        <f t="shared" si="9"/>
        <v>0</v>
      </c>
      <c r="V6" s="493"/>
      <c r="W6" s="493"/>
      <c r="X6" s="493"/>
    </row>
    <row r="7" spans="2:24" ht="15" customHeight="1">
      <c r="B7" s="1134" t="s">
        <v>32</v>
      </c>
      <c r="C7" s="1137" t="s">
        <v>33</v>
      </c>
      <c r="D7" s="1137"/>
      <c r="E7" s="1129">
        <f t="shared" si="0"/>
        <v>0</v>
      </c>
      <c r="F7" s="1129"/>
      <c r="G7" s="1123">
        <f t="shared" si="1"/>
        <v>0</v>
      </c>
      <c r="H7" s="1123"/>
      <c r="I7" s="1123">
        <f t="shared" si="2"/>
        <v>0</v>
      </c>
      <c r="J7" s="1123"/>
      <c r="K7" s="1123">
        <f t="shared" si="3"/>
        <v>0</v>
      </c>
      <c r="L7" s="1123"/>
      <c r="M7" s="1123">
        <f t="shared" si="4"/>
        <v>0</v>
      </c>
      <c r="N7" s="1123"/>
      <c r="O7" s="1123">
        <f t="shared" si="5"/>
        <v>0</v>
      </c>
      <c r="P7" s="1123"/>
      <c r="Q7" s="1123">
        <f t="shared" si="6"/>
        <v>0</v>
      </c>
      <c r="R7" s="1123"/>
      <c r="S7" s="495">
        <f t="shared" si="7"/>
        <v>0</v>
      </c>
      <c r="T7" s="495">
        <f t="shared" si="8"/>
        <v>0</v>
      </c>
      <c r="U7" s="647">
        <f t="shared" si="9"/>
        <v>0</v>
      </c>
      <c r="V7" s="493"/>
      <c r="W7" s="493"/>
      <c r="X7" s="493"/>
    </row>
    <row r="8" spans="2:24" ht="14.45">
      <c r="B8" s="1135"/>
      <c r="C8" s="1137" t="s">
        <v>42</v>
      </c>
      <c r="D8" s="1137"/>
      <c r="E8" s="1129">
        <f t="shared" si="0"/>
        <v>0</v>
      </c>
      <c r="F8" s="1129"/>
      <c r="G8" s="1123">
        <f t="shared" si="1"/>
        <v>0</v>
      </c>
      <c r="H8" s="1123"/>
      <c r="I8" s="1123">
        <f t="shared" si="2"/>
        <v>0</v>
      </c>
      <c r="J8" s="1123"/>
      <c r="K8" s="1123">
        <f t="shared" si="3"/>
        <v>0</v>
      </c>
      <c r="L8" s="1123"/>
      <c r="M8" s="1123">
        <f t="shared" si="4"/>
        <v>0</v>
      </c>
      <c r="N8" s="1123"/>
      <c r="O8" s="1123">
        <f t="shared" si="5"/>
        <v>0</v>
      </c>
      <c r="P8" s="1123"/>
      <c r="Q8" s="1123">
        <f t="shared" si="6"/>
        <v>0</v>
      </c>
      <c r="R8" s="1123"/>
      <c r="S8" s="495">
        <f t="shared" si="7"/>
        <v>0</v>
      </c>
      <c r="T8" s="495">
        <f t="shared" si="8"/>
        <v>0</v>
      </c>
      <c r="U8" s="647">
        <f t="shared" si="9"/>
        <v>0</v>
      </c>
      <c r="V8" s="493"/>
      <c r="W8" s="493"/>
      <c r="X8" s="493"/>
    </row>
    <row r="9" spans="2:24" ht="14.45">
      <c r="B9" s="1135"/>
      <c r="C9" s="1137" t="s">
        <v>133</v>
      </c>
      <c r="D9" s="1137"/>
      <c r="E9" s="1129">
        <f t="shared" si="0"/>
        <v>0</v>
      </c>
      <c r="F9" s="1129"/>
      <c r="G9" s="1123">
        <f t="shared" si="1"/>
        <v>0</v>
      </c>
      <c r="H9" s="1123"/>
      <c r="I9" s="1123">
        <f t="shared" si="2"/>
        <v>0</v>
      </c>
      <c r="J9" s="1123"/>
      <c r="K9" s="1123">
        <f t="shared" si="3"/>
        <v>0</v>
      </c>
      <c r="L9" s="1123"/>
      <c r="M9" s="1123">
        <f t="shared" si="4"/>
        <v>0</v>
      </c>
      <c r="N9" s="1123"/>
      <c r="O9" s="1123">
        <f t="shared" si="5"/>
        <v>0</v>
      </c>
      <c r="P9" s="1123"/>
      <c r="Q9" s="1123">
        <f t="shared" si="6"/>
        <v>0</v>
      </c>
      <c r="R9" s="1123"/>
      <c r="S9" s="495">
        <f t="shared" si="7"/>
        <v>0</v>
      </c>
      <c r="T9" s="495">
        <f t="shared" si="8"/>
        <v>0</v>
      </c>
      <c r="U9" s="647">
        <f t="shared" si="9"/>
        <v>0</v>
      </c>
      <c r="V9" s="493"/>
      <c r="W9" s="493"/>
      <c r="X9" s="493"/>
    </row>
    <row r="10" spans="2:24" ht="14.45">
      <c r="B10" s="1136"/>
      <c r="C10" s="1137" t="s">
        <v>249</v>
      </c>
      <c r="D10" s="1137"/>
      <c r="E10" s="1129">
        <f t="shared" si="0"/>
        <v>0</v>
      </c>
      <c r="F10" s="1129"/>
      <c r="G10" s="1123">
        <f t="shared" si="1"/>
        <v>0</v>
      </c>
      <c r="H10" s="1123"/>
      <c r="I10" s="1123">
        <f t="shared" si="2"/>
        <v>0</v>
      </c>
      <c r="J10" s="1123"/>
      <c r="K10" s="1123">
        <f t="shared" si="3"/>
        <v>0</v>
      </c>
      <c r="L10" s="1123"/>
      <c r="M10" s="1123">
        <f t="shared" si="4"/>
        <v>0</v>
      </c>
      <c r="N10" s="1123"/>
      <c r="O10" s="1123">
        <f t="shared" si="5"/>
        <v>0</v>
      </c>
      <c r="P10" s="1123"/>
      <c r="Q10" s="1123">
        <f t="shared" si="6"/>
        <v>0</v>
      </c>
      <c r="R10" s="1123"/>
      <c r="S10" s="495">
        <f t="shared" si="7"/>
        <v>0</v>
      </c>
      <c r="T10" s="495">
        <f t="shared" si="8"/>
        <v>0</v>
      </c>
      <c r="U10" s="647">
        <f t="shared" si="9"/>
        <v>0</v>
      </c>
      <c r="V10" s="493"/>
      <c r="W10" s="493"/>
      <c r="X10" s="493"/>
    </row>
    <row r="11" spans="2:24" ht="15" customHeight="1">
      <c r="B11" s="1138" t="s">
        <v>263</v>
      </c>
      <c r="C11" s="1140" t="s">
        <v>66</v>
      </c>
      <c r="D11" s="1140"/>
      <c r="E11" s="1129">
        <f t="shared" si="0"/>
        <v>0</v>
      </c>
      <c r="F11" s="1129"/>
      <c r="G11" s="1123">
        <f t="shared" si="1"/>
        <v>0</v>
      </c>
      <c r="H11" s="1123"/>
      <c r="I11" s="1123">
        <f t="shared" si="2"/>
        <v>0</v>
      </c>
      <c r="J11" s="1123"/>
      <c r="K11" s="1123">
        <f t="shared" si="3"/>
        <v>0</v>
      </c>
      <c r="L11" s="1123"/>
      <c r="M11" s="1123">
        <f t="shared" si="4"/>
        <v>0</v>
      </c>
      <c r="N11" s="1123"/>
      <c r="O11" s="1123">
        <f t="shared" si="5"/>
        <v>0</v>
      </c>
      <c r="P11" s="1123"/>
      <c r="Q11" s="1123">
        <f t="shared" si="6"/>
        <v>0</v>
      </c>
      <c r="R11" s="1123"/>
      <c r="S11" s="495">
        <f t="shared" si="7"/>
        <v>0</v>
      </c>
      <c r="T11" s="495">
        <f t="shared" si="8"/>
        <v>0</v>
      </c>
      <c r="U11" s="647">
        <f t="shared" si="9"/>
        <v>0</v>
      </c>
      <c r="V11" s="493"/>
      <c r="W11" s="493"/>
      <c r="X11" s="493"/>
    </row>
    <row r="12" spans="2:24" ht="14.45">
      <c r="B12" s="1138"/>
      <c r="C12" s="1140" t="s">
        <v>70</v>
      </c>
      <c r="D12" s="1140"/>
      <c r="E12" s="1129">
        <f t="shared" si="0"/>
        <v>0</v>
      </c>
      <c r="F12" s="1129"/>
      <c r="G12" s="1123">
        <f t="shared" si="1"/>
        <v>0</v>
      </c>
      <c r="H12" s="1123"/>
      <c r="I12" s="1123">
        <f t="shared" si="2"/>
        <v>0</v>
      </c>
      <c r="J12" s="1123"/>
      <c r="K12" s="1123">
        <f t="shared" si="3"/>
        <v>0</v>
      </c>
      <c r="L12" s="1123"/>
      <c r="M12" s="1123">
        <f t="shared" si="4"/>
        <v>0</v>
      </c>
      <c r="N12" s="1123"/>
      <c r="O12" s="1123">
        <f t="shared" si="5"/>
        <v>0</v>
      </c>
      <c r="P12" s="1123"/>
      <c r="Q12" s="1123">
        <f t="shared" si="6"/>
        <v>0</v>
      </c>
      <c r="R12" s="1123"/>
      <c r="S12" s="495">
        <f t="shared" si="7"/>
        <v>0</v>
      </c>
      <c r="T12" s="495">
        <f t="shared" si="8"/>
        <v>0</v>
      </c>
      <c r="U12" s="647">
        <f t="shared" si="9"/>
        <v>0</v>
      </c>
      <c r="V12" s="493"/>
      <c r="W12" s="493"/>
      <c r="X12" s="493"/>
    </row>
    <row r="13" spans="2:24" ht="14.45">
      <c r="B13" s="1138"/>
      <c r="C13" s="1140" t="s">
        <v>75</v>
      </c>
      <c r="D13" s="1140"/>
      <c r="E13" s="1129">
        <f t="shared" si="0"/>
        <v>0</v>
      </c>
      <c r="F13" s="1129"/>
      <c r="G13" s="1123">
        <f t="shared" si="1"/>
        <v>0</v>
      </c>
      <c r="H13" s="1123"/>
      <c r="I13" s="1123">
        <f t="shared" si="2"/>
        <v>0</v>
      </c>
      <c r="J13" s="1123"/>
      <c r="K13" s="1123">
        <f t="shared" si="3"/>
        <v>0</v>
      </c>
      <c r="L13" s="1123"/>
      <c r="M13" s="1123">
        <f t="shared" si="4"/>
        <v>0</v>
      </c>
      <c r="N13" s="1123"/>
      <c r="O13" s="1123">
        <f t="shared" si="5"/>
        <v>0</v>
      </c>
      <c r="P13" s="1123"/>
      <c r="Q13" s="1123">
        <f t="shared" si="6"/>
        <v>0</v>
      </c>
      <c r="R13" s="1123"/>
      <c r="S13" s="495">
        <f t="shared" si="7"/>
        <v>0</v>
      </c>
      <c r="T13" s="495">
        <f t="shared" si="8"/>
        <v>0</v>
      </c>
      <c r="U13" s="647">
        <f t="shared" si="9"/>
        <v>0</v>
      </c>
      <c r="V13" s="493"/>
      <c r="W13" s="493"/>
      <c r="X13" s="493"/>
    </row>
    <row r="14" spans="2:24" ht="14.45">
      <c r="B14" s="1138"/>
      <c r="C14" s="1140" t="s">
        <v>79</v>
      </c>
      <c r="D14" s="1140"/>
      <c r="E14" s="1129">
        <f t="shared" si="0"/>
        <v>0</v>
      </c>
      <c r="F14" s="1129"/>
      <c r="G14" s="1123">
        <f t="shared" si="1"/>
        <v>0</v>
      </c>
      <c r="H14" s="1123"/>
      <c r="I14" s="1123">
        <f t="shared" si="2"/>
        <v>0</v>
      </c>
      <c r="J14" s="1123"/>
      <c r="K14" s="1123">
        <f t="shared" si="3"/>
        <v>0</v>
      </c>
      <c r="L14" s="1123"/>
      <c r="M14" s="1123">
        <f t="shared" si="4"/>
        <v>0</v>
      </c>
      <c r="N14" s="1123"/>
      <c r="O14" s="1123">
        <f t="shared" si="5"/>
        <v>0</v>
      </c>
      <c r="P14" s="1123"/>
      <c r="Q14" s="1123">
        <f t="shared" si="6"/>
        <v>0</v>
      </c>
      <c r="R14" s="1123"/>
      <c r="S14" s="495">
        <f t="shared" si="7"/>
        <v>0</v>
      </c>
      <c r="T14" s="495">
        <f t="shared" si="8"/>
        <v>0</v>
      </c>
      <c r="U14" s="647">
        <f t="shared" si="9"/>
        <v>0</v>
      </c>
      <c r="V14" s="493"/>
      <c r="W14" s="493"/>
      <c r="X14" s="493"/>
    </row>
    <row r="15" spans="2:24" ht="15" customHeight="1">
      <c r="B15" s="1142" t="s">
        <v>83</v>
      </c>
      <c r="C15" s="1148" t="s">
        <v>84</v>
      </c>
      <c r="D15" s="1148"/>
      <c r="E15" s="1129">
        <f t="shared" si="0"/>
        <v>0</v>
      </c>
      <c r="F15" s="1129"/>
      <c r="G15" s="1123">
        <f t="shared" si="1"/>
        <v>0</v>
      </c>
      <c r="H15" s="1123"/>
      <c r="I15" s="1123">
        <f t="shared" si="2"/>
        <v>0</v>
      </c>
      <c r="J15" s="1123"/>
      <c r="K15" s="1123">
        <f t="shared" si="3"/>
        <v>0</v>
      </c>
      <c r="L15" s="1123"/>
      <c r="M15" s="1123">
        <f t="shared" si="4"/>
        <v>0</v>
      </c>
      <c r="N15" s="1123"/>
      <c r="O15" s="1123">
        <f t="shared" si="5"/>
        <v>0</v>
      </c>
      <c r="P15" s="1123"/>
      <c r="Q15" s="1123">
        <f t="shared" si="6"/>
        <v>0</v>
      </c>
      <c r="R15" s="1123"/>
      <c r="S15" s="495">
        <f t="shared" si="7"/>
        <v>0</v>
      </c>
      <c r="T15" s="495">
        <f t="shared" si="8"/>
        <v>0</v>
      </c>
      <c r="U15" s="647">
        <f t="shared" si="9"/>
        <v>0</v>
      </c>
      <c r="V15" s="493"/>
      <c r="W15" s="493"/>
      <c r="X15" s="493"/>
    </row>
    <row r="16" spans="2:24" ht="14.45">
      <c r="B16" s="1142"/>
      <c r="C16" s="1148" t="s">
        <v>256</v>
      </c>
      <c r="D16" s="1148"/>
      <c r="E16" s="1129">
        <f t="shared" si="0"/>
        <v>0</v>
      </c>
      <c r="F16" s="1129"/>
      <c r="G16" s="1123">
        <f t="shared" si="1"/>
        <v>0</v>
      </c>
      <c r="H16" s="1123"/>
      <c r="I16" s="1123">
        <f t="shared" si="2"/>
        <v>0</v>
      </c>
      <c r="J16" s="1123"/>
      <c r="K16" s="1123">
        <f t="shared" si="3"/>
        <v>0</v>
      </c>
      <c r="L16" s="1123"/>
      <c r="M16" s="1123">
        <f t="shared" si="4"/>
        <v>0</v>
      </c>
      <c r="N16" s="1123"/>
      <c r="O16" s="1123">
        <f t="shared" si="5"/>
        <v>0</v>
      </c>
      <c r="P16" s="1123"/>
      <c r="Q16" s="1123">
        <f t="shared" si="6"/>
        <v>0</v>
      </c>
      <c r="R16" s="1123"/>
      <c r="S16" s="495">
        <f t="shared" si="7"/>
        <v>0</v>
      </c>
      <c r="T16" s="495">
        <f t="shared" si="8"/>
        <v>0</v>
      </c>
      <c r="U16" s="647">
        <f t="shared" si="9"/>
        <v>0</v>
      </c>
      <c r="V16" s="493"/>
      <c r="W16" s="493"/>
      <c r="X16" s="493"/>
    </row>
    <row r="17" spans="2:32" ht="14.45">
      <c r="B17" s="1142"/>
      <c r="C17" s="1148" t="s">
        <v>319</v>
      </c>
      <c r="D17" s="1148"/>
      <c r="E17" s="1129">
        <f t="shared" si="0"/>
        <v>0</v>
      </c>
      <c r="F17" s="1129"/>
      <c r="G17" s="1123">
        <f t="shared" si="1"/>
        <v>0</v>
      </c>
      <c r="H17" s="1123"/>
      <c r="I17" s="1123">
        <f t="shared" si="2"/>
        <v>0</v>
      </c>
      <c r="J17" s="1123"/>
      <c r="K17" s="1123">
        <f t="shared" si="3"/>
        <v>0</v>
      </c>
      <c r="L17" s="1123"/>
      <c r="M17" s="1123">
        <f t="shared" si="4"/>
        <v>0</v>
      </c>
      <c r="N17" s="1123"/>
      <c r="O17" s="1123">
        <f t="shared" si="5"/>
        <v>0</v>
      </c>
      <c r="P17" s="1123"/>
      <c r="Q17" s="1123">
        <f t="shared" si="6"/>
        <v>0</v>
      </c>
      <c r="R17" s="1123"/>
      <c r="S17" s="495">
        <f t="shared" si="7"/>
        <v>0</v>
      </c>
      <c r="T17" s="495">
        <f t="shared" si="8"/>
        <v>0</v>
      </c>
      <c r="U17" s="647">
        <f t="shared" si="9"/>
        <v>0</v>
      </c>
      <c r="V17" s="493"/>
      <c r="W17" s="493"/>
      <c r="X17" s="493"/>
    </row>
    <row r="18" spans="2:32" ht="14.45">
      <c r="B18" s="1139" t="s">
        <v>155</v>
      </c>
      <c r="C18" s="1139"/>
      <c r="D18" s="1139"/>
      <c r="E18" s="1149">
        <f>SUM(E4:F17)</f>
        <v>0</v>
      </c>
      <c r="F18" s="1149"/>
      <c r="G18" s="1149">
        <f>SUM(G4:H17)</f>
        <v>0</v>
      </c>
      <c r="H18" s="1149"/>
      <c r="I18" s="1149">
        <f>SUM(I4:J17)</f>
        <v>0</v>
      </c>
      <c r="J18" s="1149"/>
      <c r="K18" s="1149">
        <f>SUM(K4:L17)</f>
        <v>0</v>
      </c>
      <c r="L18" s="1149"/>
      <c r="M18" s="1149">
        <f>SUM(M4:N17)</f>
        <v>0</v>
      </c>
      <c r="N18" s="1149"/>
      <c r="O18" s="1149">
        <f>SUM(O4:P17)</f>
        <v>0</v>
      </c>
      <c r="P18" s="1149"/>
      <c r="Q18" s="1149">
        <f>SUM(Q4:R17)</f>
        <v>0</v>
      </c>
      <c r="R18" s="1149"/>
      <c r="S18" s="496">
        <f>SUM(S4:T17)</f>
        <v>0</v>
      </c>
      <c r="T18" s="496"/>
      <c r="U18" s="648">
        <f>SUM(U4:U17)</f>
        <v>0</v>
      </c>
      <c r="V18" s="494"/>
      <c r="W18" s="494"/>
      <c r="X18" s="494"/>
    </row>
    <row r="19" spans="2:32" ht="21">
      <c r="B19" s="46"/>
      <c r="C19" s="45"/>
      <c r="D19" s="45"/>
      <c r="E19" s="45"/>
      <c r="F19" s="45"/>
      <c r="G19" s="45"/>
      <c r="H19" s="45"/>
      <c r="I19" s="51"/>
      <c r="J19" s="45"/>
      <c r="K19" s="45"/>
      <c r="L19" s="45"/>
      <c r="M19" s="45"/>
      <c r="N19" s="45"/>
      <c r="O19" s="45"/>
      <c r="P19" s="45"/>
      <c r="Q19" s="45"/>
      <c r="R19" s="45"/>
      <c r="S19" s="45"/>
      <c r="T19" s="45"/>
      <c r="U19" s="45"/>
      <c r="V19" s="45"/>
      <c r="W19" s="45"/>
      <c r="X19" s="47"/>
    </row>
    <row r="20" spans="2:32" ht="13.9">
      <c r="B20" s="48" t="str">
        <f>'R(1)'!I13</f>
        <v>Manufactura o mano de obra</v>
      </c>
      <c r="C20" s="45"/>
      <c r="D20" s="45"/>
      <c r="E20" s="45"/>
      <c r="F20" s="45"/>
      <c r="G20" s="45"/>
      <c r="H20" s="45"/>
      <c r="I20" s="45"/>
      <c r="J20" s="45"/>
      <c r="K20" s="45"/>
      <c r="L20" s="45"/>
      <c r="M20" s="45"/>
      <c r="N20" s="45"/>
      <c r="O20" s="45"/>
      <c r="P20" s="45"/>
      <c r="Q20" s="45"/>
      <c r="R20" s="45"/>
      <c r="S20" s="45"/>
      <c r="T20" s="45"/>
      <c r="U20" s="45"/>
      <c r="V20" s="45"/>
      <c r="W20" s="45"/>
      <c r="X20" s="47"/>
      <c r="AA20" s="52"/>
      <c r="AB20" s="52"/>
    </row>
    <row r="21" spans="2:32" ht="15.6">
      <c r="B21" s="1321"/>
      <c r="C21" s="45"/>
      <c r="D21" s="1141" t="s">
        <v>320</v>
      </c>
      <c r="E21" s="1141"/>
      <c r="F21" s="1141"/>
      <c r="G21" s="1141"/>
      <c r="H21" s="1141"/>
      <c r="I21" s="1141"/>
      <c r="J21" s="1141"/>
      <c r="K21" s="1141"/>
      <c r="L21" s="1141"/>
      <c r="M21" s="1141"/>
      <c r="N21" s="1141"/>
      <c r="O21" s="1141"/>
      <c r="P21" s="1141"/>
      <c r="Q21" s="1141"/>
      <c r="R21" s="1141"/>
      <c r="S21" s="1141"/>
      <c r="T21" s="1141"/>
      <c r="U21" s="1141"/>
      <c r="V21" s="1141"/>
      <c r="W21" s="1141"/>
      <c r="AA21" s="1150"/>
      <c r="AB21" s="1150"/>
    </row>
    <row r="22" spans="2:32" ht="25.5" customHeight="1">
      <c r="B22" s="1146" t="s">
        <v>318</v>
      </c>
      <c r="C22" s="1146"/>
      <c r="D22" s="40" t="s">
        <v>321</v>
      </c>
      <c r="E22" s="40" t="s">
        <v>322</v>
      </c>
      <c r="F22" s="40" t="s">
        <v>323</v>
      </c>
      <c r="G22" s="40" t="s">
        <v>324</v>
      </c>
      <c r="H22" s="40" t="s">
        <v>325</v>
      </c>
      <c r="I22" s="40" t="s">
        <v>326</v>
      </c>
      <c r="J22" s="40" t="s">
        <v>327</v>
      </c>
      <c r="K22" s="40" t="s">
        <v>328</v>
      </c>
      <c r="L22" s="40" t="s">
        <v>329</v>
      </c>
      <c r="M22" s="40" t="s">
        <v>330</v>
      </c>
      <c r="N22" s="40" t="s">
        <v>331</v>
      </c>
      <c r="O22" s="40" t="s">
        <v>332</v>
      </c>
      <c r="P22" s="40" t="s">
        <v>333</v>
      </c>
      <c r="Q22" s="40" t="s">
        <v>334</v>
      </c>
      <c r="R22" s="40" t="s">
        <v>335</v>
      </c>
      <c r="S22" s="40" t="s">
        <v>336</v>
      </c>
      <c r="T22" s="40" t="s">
        <v>337</v>
      </c>
      <c r="U22" s="40" t="s">
        <v>338</v>
      </c>
      <c r="V22" s="40" t="s">
        <v>339</v>
      </c>
      <c r="W22" s="40" t="s">
        <v>340</v>
      </c>
      <c r="X22" s="41" t="s">
        <v>155</v>
      </c>
      <c r="AA22" s="52"/>
      <c r="AB22" s="52"/>
    </row>
    <row r="23" spans="2:32" ht="16.149999999999999">
      <c r="B23" s="1147" t="s">
        <v>121</v>
      </c>
      <c r="C23" s="397" t="s">
        <v>10</v>
      </c>
      <c r="D23" s="37">
        <f>'R(1)'!$I15</f>
        <v>0</v>
      </c>
      <c r="E23" s="37">
        <f>'R(2)'!$I15</f>
        <v>0</v>
      </c>
      <c r="F23" s="37">
        <f>'R(3)'!$I15</f>
        <v>0</v>
      </c>
      <c r="G23" s="37">
        <f>'R(4)'!$I15</f>
        <v>0</v>
      </c>
      <c r="H23" s="37">
        <f>'R(5)'!$I15</f>
        <v>0</v>
      </c>
      <c r="I23" s="37">
        <f>'R(6)'!$I15</f>
        <v>0</v>
      </c>
      <c r="J23" s="37">
        <f>'R(7)'!$I15</f>
        <v>0</v>
      </c>
      <c r="K23" s="37">
        <f>'R(8)'!$I15</f>
        <v>0</v>
      </c>
      <c r="L23" s="37">
        <f>'R(9)'!$I15</f>
        <v>0</v>
      </c>
      <c r="M23" s="37">
        <f>'R(10)'!$I15</f>
        <v>0</v>
      </c>
      <c r="N23" s="37">
        <f>'R(11)'!$I15</f>
        <v>0</v>
      </c>
      <c r="O23" s="37">
        <f>'R(12)'!$I15</f>
        <v>0</v>
      </c>
      <c r="P23" s="37">
        <f>'R(13)'!$I15</f>
        <v>0</v>
      </c>
      <c r="Q23" s="37">
        <f>'R(14)'!$I15</f>
        <v>0</v>
      </c>
      <c r="R23" s="37">
        <f>'R(15)'!$I15</f>
        <v>0</v>
      </c>
      <c r="S23" s="37">
        <f>'R(16)'!$I15</f>
        <v>0</v>
      </c>
      <c r="T23" s="37">
        <f>'R(17)'!$I15</f>
        <v>0</v>
      </c>
      <c r="U23" s="37">
        <f>'R(18)'!$I15</f>
        <v>0</v>
      </c>
      <c r="V23" s="37">
        <f>'R(19)'!$I15</f>
        <v>0</v>
      </c>
      <c r="W23" s="37">
        <f>'R(20)'!$I15</f>
        <v>0</v>
      </c>
      <c r="X23" s="42">
        <f t="shared" ref="X23:X36" si="10">COUNTIF(D23:W23,"x")</f>
        <v>0</v>
      </c>
      <c r="AB23" s="74"/>
      <c r="AC23" s="74"/>
      <c r="AD23" s="74"/>
      <c r="AE23" s="74"/>
      <c r="AF23" s="74"/>
    </row>
    <row r="24" spans="2:32" ht="15.75" customHeight="1">
      <c r="B24" s="1147"/>
      <c r="C24" s="397" t="s">
        <v>20</v>
      </c>
      <c r="D24" s="37">
        <f>'R(1)'!$I16</f>
        <v>0</v>
      </c>
      <c r="E24" s="37">
        <f>'R(2)'!$I16</f>
        <v>0</v>
      </c>
      <c r="F24" s="37">
        <f>'R(3)'!$I16</f>
        <v>0</v>
      </c>
      <c r="G24" s="37">
        <f>'R(4)'!$I16</f>
        <v>0</v>
      </c>
      <c r="H24" s="37">
        <f>'R(5)'!$I16</f>
        <v>0</v>
      </c>
      <c r="I24" s="37">
        <f>'R(6)'!$I16</f>
        <v>0</v>
      </c>
      <c r="J24" s="37">
        <f>'R(7)'!$I16</f>
        <v>0</v>
      </c>
      <c r="K24" s="37">
        <f>'R(8)'!$I16</f>
        <v>0</v>
      </c>
      <c r="L24" s="37">
        <f>'R(9)'!$I16</f>
        <v>0</v>
      </c>
      <c r="M24" s="37">
        <f>'R(10)'!$I16</f>
        <v>0</v>
      </c>
      <c r="N24" s="37">
        <f>'R(11)'!$I16</f>
        <v>0</v>
      </c>
      <c r="O24" s="37">
        <f>'R(12)'!$I16</f>
        <v>0</v>
      </c>
      <c r="P24" s="37">
        <f>'R(13)'!$I16</f>
        <v>0</v>
      </c>
      <c r="Q24" s="37">
        <f>'R(14)'!$I16</f>
        <v>0</v>
      </c>
      <c r="R24" s="37">
        <f>'R(15)'!$I16</f>
        <v>0</v>
      </c>
      <c r="S24" s="37">
        <f>'R(16)'!$I16</f>
        <v>0</v>
      </c>
      <c r="T24" s="37">
        <f>'R(17)'!$I16</f>
        <v>0</v>
      </c>
      <c r="U24" s="37">
        <f>'R(18)'!$I16</f>
        <v>0</v>
      </c>
      <c r="V24" s="37">
        <f>'R(19)'!$I16</f>
        <v>0</v>
      </c>
      <c r="W24" s="37">
        <f>'R(20)'!$I16</f>
        <v>0</v>
      </c>
      <c r="X24" s="42">
        <f t="shared" si="10"/>
        <v>0</v>
      </c>
      <c r="AB24" s="74"/>
      <c r="AC24" s="74"/>
      <c r="AD24" s="74"/>
      <c r="AE24" s="74"/>
      <c r="AF24" s="74"/>
    </row>
    <row r="25" spans="2:32" ht="16.149999999999999">
      <c r="B25" s="1147"/>
      <c r="C25" s="397" t="s">
        <v>27</v>
      </c>
      <c r="D25" s="37">
        <f>'R(1)'!$I17</f>
        <v>0</v>
      </c>
      <c r="E25" s="37">
        <f>'R(2)'!$I17</f>
        <v>0</v>
      </c>
      <c r="F25" s="37">
        <f>'R(3)'!$I17</f>
        <v>0</v>
      </c>
      <c r="G25" s="37">
        <f>'R(4)'!$I17</f>
        <v>0</v>
      </c>
      <c r="H25" s="37">
        <f>'R(5)'!$I17</f>
        <v>0</v>
      </c>
      <c r="I25" s="37">
        <f>'R(6)'!$I17</f>
        <v>0</v>
      </c>
      <c r="J25" s="37">
        <f>'R(7)'!$I17</f>
        <v>0</v>
      </c>
      <c r="K25" s="37">
        <f>'R(8)'!$I17</f>
        <v>0</v>
      </c>
      <c r="L25" s="37">
        <f>'R(9)'!$I17</f>
        <v>0</v>
      </c>
      <c r="M25" s="37">
        <f>'R(10)'!$I17</f>
        <v>0</v>
      </c>
      <c r="N25" s="37">
        <f>'R(11)'!$I17</f>
        <v>0</v>
      </c>
      <c r="O25" s="37">
        <f>'R(12)'!$I17</f>
        <v>0</v>
      </c>
      <c r="P25" s="37">
        <f>'R(13)'!$I17</f>
        <v>0</v>
      </c>
      <c r="Q25" s="37">
        <f>'R(14)'!$I17</f>
        <v>0</v>
      </c>
      <c r="R25" s="37">
        <f>'R(15)'!$I17</f>
        <v>0</v>
      </c>
      <c r="S25" s="37">
        <f>'R(16)'!$I17</f>
        <v>0</v>
      </c>
      <c r="T25" s="37">
        <f>'R(17)'!$I17</f>
        <v>0</v>
      </c>
      <c r="U25" s="37">
        <f>'R(18)'!$I17</f>
        <v>0</v>
      </c>
      <c r="V25" s="37">
        <f>'R(19)'!$I17</f>
        <v>0</v>
      </c>
      <c r="W25" s="37">
        <f>'R(20)'!$I17</f>
        <v>0</v>
      </c>
      <c r="X25" s="42">
        <f t="shared" si="10"/>
        <v>0</v>
      </c>
      <c r="AB25" s="74"/>
      <c r="AC25" s="74"/>
      <c r="AD25" s="74"/>
      <c r="AE25" s="74"/>
      <c r="AF25" s="74"/>
    </row>
    <row r="26" spans="2:32" ht="15" customHeight="1">
      <c r="B26" s="1143" t="s">
        <v>32</v>
      </c>
      <c r="C26" s="398" t="s">
        <v>33</v>
      </c>
      <c r="D26" s="37">
        <f>'R(1)'!$I18</f>
        <v>0</v>
      </c>
      <c r="E26" s="37">
        <f>'R(2)'!$I18</f>
        <v>0</v>
      </c>
      <c r="F26" s="37">
        <f>'R(3)'!$I18</f>
        <v>0</v>
      </c>
      <c r="G26" s="37">
        <f>'R(4)'!$I18</f>
        <v>0</v>
      </c>
      <c r="H26" s="37">
        <f>'R(5)'!$I18</f>
        <v>0</v>
      </c>
      <c r="I26" s="37">
        <f>'R(6)'!$I18</f>
        <v>0</v>
      </c>
      <c r="J26" s="37">
        <f>'R(7)'!$I18</f>
        <v>0</v>
      </c>
      <c r="K26" s="37">
        <f>'R(8)'!$I18</f>
        <v>0</v>
      </c>
      <c r="L26" s="37">
        <f>'R(9)'!$I18</f>
        <v>0</v>
      </c>
      <c r="M26" s="37">
        <f>'R(10)'!$I18</f>
        <v>0</v>
      </c>
      <c r="N26" s="37">
        <f>'R(11)'!$I18</f>
        <v>0</v>
      </c>
      <c r="O26" s="37">
        <f>'R(12)'!$I18</f>
        <v>0</v>
      </c>
      <c r="P26" s="37">
        <f>'R(13)'!$I18</f>
        <v>0</v>
      </c>
      <c r="Q26" s="37">
        <f>'R(14)'!$I18</f>
        <v>0</v>
      </c>
      <c r="R26" s="37">
        <f>'R(15)'!$I18</f>
        <v>0</v>
      </c>
      <c r="S26" s="37">
        <f>'R(16)'!$I18</f>
        <v>0</v>
      </c>
      <c r="T26" s="37">
        <f>'R(17)'!$I18</f>
        <v>0</v>
      </c>
      <c r="U26" s="37">
        <f>'R(18)'!$I18</f>
        <v>0</v>
      </c>
      <c r="V26" s="37">
        <f>'R(19)'!$I18</f>
        <v>0</v>
      </c>
      <c r="W26" s="37">
        <f>'R(20)'!$I18</f>
        <v>0</v>
      </c>
      <c r="X26" s="42">
        <f t="shared" si="10"/>
        <v>0</v>
      </c>
      <c r="AB26" s="73"/>
      <c r="AC26" s="73"/>
      <c r="AD26" s="73"/>
      <c r="AE26" s="73"/>
      <c r="AF26" s="73"/>
    </row>
    <row r="27" spans="2:32" ht="15.75" customHeight="1">
      <c r="B27" s="1144"/>
      <c r="C27" s="398" t="s">
        <v>42</v>
      </c>
      <c r="D27" s="37">
        <f>'R(1)'!$I19</f>
        <v>0</v>
      </c>
      <c r="E27" s="37">
        <f>'R(2)'!$I19</f>
        <v>0</v>
      </c>
      <c r="F27" s="37">
        <f>'R(3)'!$I19</f>
        <v>0</v>
      </c>
      <c r="G27" s="37">
        <f>'R(4)'!$I19</f>
        <v>0</v>
      </c>
      <c r="H27" s="37">
        <f>'R(5)'!$I19</f>
        <v>0</v>
      </c>
      <c r="I27" s="37">
        <f>'R(6)'!$I19</f>
        <v>0</v>
      </c>
      <c r="J27" s="37">
        <f>'R(7)'!$I19</f>
        <v>0</v>
      </c>
      <c r="K27" s="37">
        <f>'R(8)'!$I19</f>
        <v>0</v>
      </c>
      <c r="L27" s="37">
        <f>'R(9)'!$I19</f>
        <v>0</v>
      </c>
      <c r="M27" s="37">
        <f>'R(10)'!$I19</f>
        <v>0</v>
      </c>
      <c r="N27" s="37">
        <f>'R(11)'!$I19</f>
        <v>0</v>
      </c>
      <c r="O27" s="37">
        <f>'R(12)'!$I19</f>
        <v>0</v>
      </c>
      <c r="P27" s="37">
        <f>'R(13)'!$I19</f>
        <v>0</v>
      </c>
      <c r="Q27" s="37">
        <f>'R(14)'!$I19</f>
        <v>0</v>
      </c>
      <c r="R27" s="37">
        <f>'R(15)'!$I19</f>
        <v>0</v>
      </c>
      <c r="S27" s="37">
        <f>'R(16)'!$I19</f>
        <v>0</v>
      </c>
      <c r="T27" s="37">
        <f>'R(17)'!$I19</f>
        <v>0</v>
      </c>
      <c r="U27" s="37">
        <f>'R(18)'!$I19</f>
        <v>0</v>
      </c>
      <c r="V27" s="37">
        <f>'R(19)'!$I19</f>
        <v>0</v>
      </c>
      <c r="W27" s="37">
        <f>'R(20)'!$I19</f>
        <v>0</v>
      </c>
      <c r="X27" s="42">
        <f t="shared" si="10"/>
        <v>0</v>
      </c>
      <c r="AB27" s="73"/>
      <c r="AC27" s="73"/>
      <c r="AD27" s="73"/>
      <c r="AE27" s="73"/>
      <c r="AF27" s="73"/>
    </row>
    <row r="28" spans="2:32" ht="15.75" customHeight="1">
      <c r="B28" s="1144"/>
      <c r="C28" s="398" t="s">
        <v>133</v>
      </c>
      <c r="D28" s="37">
        <f>'R(1)'!$I20</f>
        <v>0</v>
      </c>
      <c r="E28" s="37">
        <f>'R(2)'!$I20</f>
        <v>0</v>
      </c>
      <c r="F28" s="37">
        <f>'R(3)'!$I20</f>
        <v>0</v>
      </c>
      <c r="G28" s="37">
        <f>'R(4)'!$I20</f>
        <v>0</v>
      </c>
      <c r="H28" s="37">
        <f>'R(5)'!$I20</f>
        <v>0</v>
      </c>
      <c r="I28" s="37">
        <f>'R(6)'!$I20</f>
        <v>0</v>
      </c>
      <c r="J28" s="37">
        <f>'R(7)'!$I20</f>
        <v>0</v>
      </c>
      <c r="K28" s="37">
        <f>'R(8)'!$I20</f>
        <v>0</v>
      </c>
      <c r="L28" s="37">
        <f>'R(9)'!$I20</f>
        <v>0</v>
      </c>
      <c r="M28" s="37">
        <f>'R(10)'!$I20</f>
        <v>0</v>
      </c>
      <c r="N28" s="37">
        <f>'R(11)'!$I20</f>
        <v>0</v>
      </c>
      <c r="O28" s="37">
        <f>'R(12)'!$I20</f>
        <v>0</v>
      </c>
      <c r="P28" s="37">
        <f>'R(13)'!$I20</f>
        <v>0</v>
      </c>
      <c r="Q28" s="37">
        <f>'R(14)'!$I20</f>
        <v>0</v>
      </c>
      <c r="R28" s="37">
        <f>'R(15)'!$I20</f>
        <v>0</v>
      </c>
      <c r="S28" s="37">
        <f>'R(16)'!$I20</f>
        <v>0</v>
      </c>
      <c r="T28" s="37">
        <f>'R(17)'!$I20</f>
        <v>0</v>
      </c>
      <c r="U28" s="37">
        <f>'R(18)'!$I20</f>
        <v>0</v>
      </c>
      <c r="V28" s="37">
        <f>'R(19)'!$I20</f>
        <v>0</v>
      </c>
      <c r="W28" s="37">
        <f>'R(20)'!$I20</f>
        <v>0</v>
      </c>
      <c r="X28" s="42">
        <f t="shared" si="10"/>
        <v>0</v>
      </c>
      <c r="AB28" s="73"/>
      <c r="AC28" s="73"/>
      <c r="AD28" s="73"/>
      <c r="AE28" s="73"/>
      <c r="AF28" s="73"/>
    </row>
    <row r="29" spans="2:32" ht="16.5" customHeight="1">
      <c r="B29" s="1145"/>
      <c r="C29" s="398" t="s">
        <v>249</v>
      </c>
      <c r="D29" s="37">
        <f>'R(1)'!$I21</f>
        <v>0</v>
      </c>
      <c r="E29" s="37">
        <f>'R(2)'!$I21</f>
        <v>0</v>
      </c>
      <c r="F29" s="37">
        <f>'R(3)'!$I21</f>
        <v>0</v>
      </c>
      <c r="G29" s="37">
        <f>'R(4)'!$I21</f>
        <v>0</v>
      </c>
      <c r="H29" s="37">
        <f>'R(5)'!$I21</f>
        <v>0</v>
      </c>
      <c r="I29" s="37">
        <f>'R(6)'!$I21</f>
        <v>0</v>
      </c>
      <c r="J29" s="37">
        <f>'R(7)'!$I21</f>
        <v>0</v>
      </c>
      <c r="K29" s="37">
        <f>'R(8)'!$I21</f>
        <v>0</v>
      </c>
      <c r="L29" s="37">
        <f>'R(9)'!$I21</f>
        <v>0</v>
      </c>
      <c r="M29" s="37">
        <f>'R(10)'!$I21</f>
        <v>0</v>
      </c>
      <c r="N29" s="37">
        <f>'R(11)'!$I21</f>
        <v>0</v>
      </c>
      <c r="O29" s="37">
        <f>'R(12)'!$I21</f>
        <v>0</v>
      </c>
      <c r="P29" s="37">
        <f>'R(13)'!$I21</f>
        <v>0</v>
      </c>
      <c r="Q29" s="37">
        <f>'R(14)'!$I21</f>
        <v>0</v>
      </c>
      <c r="R29" s="37">
        <f>'R(15)'!$I21</f>
        <v>0</v>
      </c>
      <c r="S29" s="37">
        <f>'R(16)'!$I21</f>
        <v>0</v>
      </c>
      <c r="T29" s="37">
        <f>'R(17)'!$I21</f>
        <v>0</v>
      </c>
      <c r="U29" s="37">
        <f>'R(18)'!$I21</f>
        <v>0</v>
      </c>
      <c r="V29" s="37">
        <f>'R(19)'!$I21</f>
        <v>0</v>
      </c>
      <c r="W29" s="37">
        <f>'R(20)'!$I21</f>
        <v>0</v>
      </c>
      <c r="X29" s="42">
        <f t="shared" si="10"/>
        <v>0</v>
      </c>
      <c r="AB29" s="73"/>
      <c r="AC29" s="73"/>
      <c r="AD29" s="73"/>
      <c r="AE29" s="73"/>
      <c r="AF29" s="73"/>
    </row>
    <row r="30" spans="2:32" ht="16.149999999999999">
      <c r="B30" s="1132" t="s">
        <v>65</v>
      </c>
      <c r="C30" s="399" t="s">
        <v>66</v>
      </c>
      <c r="D30" s="37">
        <f>'R(1)'!$I22</f>
        <v>0</v>
      </c>
      <c r="E30" s="37">
        <f>'R(2)'!$I22</f>
        <v>0</v>
      </c>
      <c r="F30" s="37">
        <f>'R(3)'!$I22</f>
        <v>0</v>
      </c>
      <c r="G30" s="37">
        <f>'R(4)'!$I22</f>
        <v>0</v>
      </c>
      <c r="H30" s="37">
        <f>'R(5)'!$I22</f>
        <v>0</v>
      </c>
      <c r="I30" s="37">
        <f>'R(6)'!$I22</f>
        <v>0</v>
      </c>
      <c r="J30" s="37">
        <f>'R(7)'!$I22</f>
        <v>0</v>
      </c>
      <c r="K30" s="37">
        <f>'R(8)'!$I22</f>
        <v>0</v>
      </c>
      <c r="L30" s="37">
        <f>'R(9)'!$I22</f>
        <v>0</v>
      </c>
      <c r="M30" s="37">
        <f>'R(10)'!$I22</f>
        <v>0</v>
      </c>
      <c r="N30" s="37">
        <f>'R(11)'!$I22</f>
        <v>0</v>
      </c>
      <c r="O30" s="37">
        <f>'R(12)'!$I22</f>
        <v>0</v>
      </c>
      <c r="P30" s="37">
        <f>'R(13)'!$I22</f>
        <v>0</v>
      </c>
      <c r="Q30" s="37">
        <f>'R(14)'!$I22</f>
        <v>0</v>
      </c>
      <c r="R30" s="37">
        <f>'R(15)'!$I22</f>
        <v>0</v>
      </c>
      <c r="S30" s="37">
        <f>'R(16)'!$I22</f>
        <v>0</v>
      </c>
      <c r="T30" s="37">
        <f>'R(17)'!$I22</f>
        <v>0</v>
      </c>
      <c r="U30" s="37">
        <f>'R(18)'!$I22</f>
        <v>0</v>
      </c>
      <c r="V30" s="37">
        <f>'R(19)'!$I22</f>
        <v>0</v>
      </c>
      <c r="W30" s="37">
        <f>'R(20)'!$I22</f>
        <v>0</v>
      </c>
      <c r="X30" s="42">
        <f t="shared" si="10"/>
        <v>0</v>
      </c>
      <c r="AB30" s="75"/>
      <c r="AC30" s="75"/>
      <c r="AD30" s="75"/>
      <c r="AE30" s="75"/>
      <c r="AF30" s="75"/>
    </row>
    <row r="31" spans="2:32" ht="16.149999999999999">
      <c r="B31" s="1132"/>
      <c r="C31" s="399" t="s">
        <v>70</v>
      </c>
      <c r="D31" s="37">
        <f>'R(1)'!$I23</f>
        <v>0</v>
      </c>
      <c r="E31" s="37">
        <f>'R(2)'!$I23</f>
        <v>0</v>
      </c>
      <c r="F31" s="37">
        <f>'R(3)'!$I23</f>
        <v>0</v>
      </c>
      <c r="G31" s="37">
        <f>'R(4)'!$I23</f>
        <v>0</v>
      </c>
      <c r="H31" s="37">
        <f>'R(5)'!$I23</f>
        <v>0</v>
      </c>
      <c r="I31" s="37">
        <f>'R(6)'!$I23</f>
        <v>0</v>
      </c>
      <c r="J31" s="37">
        <f>'R(7)'!$I23</f>
        <v>0</v>
      </c>
      <c r="K31" s="37">
        <f>'R(8)'!$I23</f>
        <v>0</v>
      </c>
      <c r="L31" s="37">
        <f>'R(9)'!$I23</f>
        <v>0</v>
      </c>
      <c r="M31" s="37">
        <f>'R(10)'!$I23</f>
        <v>0</v>
      </c>
      <c r="N31" s="37">
        <f>'R(11)'!$I23</f>
        <v>0</v>
      </c>
      <c r="O31" s="37">
        <f>'R(12)'!$I23</f>
        <v>0</v>
      </c>
      <c r="P31" s="37">
        <f>'R(13)'!$I23</f>
        <v>0</v>
      </c>
      <c r="Q31" s="37">
        <f>'R(14)'!$I23</f>
        <v>0</v>
      </c>
      <c r="R31" s="37">
        <f>'R(15)'!$I23</f>
        <v>0</v>
      </c>
      <c r="S31" s="37">
        <f>'R(16)'!$I23</f>
        <v>0</v>
      </c>
      <c r="T31" s="37">
        <f>'R(17)'!$I23</f>
        <v>0</v>
      </c>
      <c r="U31" s="37">
        <f>'R(18)'!$I23</f>
        <v>0</v>
      </c>
      <c r="V31" s="37">
        <f>'R(19)'!$I23</f>
        <v>0</v>
      </c>
      <c r="W31" s="37">
        <f>'R(20)'!$I23</f>
        <v>0</v>
      </c>
      <c r="X31" s="42">
        <f t="shared" si="10"/>
        <v>0</v>
      </c>
      <c r="AB31" s="75"/>
      <c r="AC31" s="75"/>
      <c r="AD31" s="75"/>
      <c r="AE31" s="75"/>
      <c r="AF31" s="75"/>
    </row>
    <row r="32" spans="2:32" ht="15.75" customHeight="1">
      <c r="B32" s="1132"/>
      <c r="C32" s="399" t="s">
        <v>75</v>
      </c>
      <c r="D32" s="37">
        <f>'R(1)'!$I24</f>
        <v>0</v>
      </c>
      <c r="E32" s="37">
        <f>'R(2)'!$I24</f>
        <v>0</v>
      </c>
      <c r="F32" s="37">
        <f>'R(3)'!$I24</f>
        <v>0</v>
      </c>
      <c r="G32" s="37">
        <f>'R(4)'!$I24</f>
        <v>0</v>
      </c>
      <c r="H32" s="37">
        <f>'R(5)'!$I24</f>
        <v>0</v>
      </c>
      <c r="I32" s="37">
        <f>'R(6)'!$I24</f>
        <v>0</v>
      </c>
      <c r="J32" s="37">
        <f>'R(7)'!$I24</f>
        <v>0</v>
      </c>
      <c r="K32" s="37">
        <f>'R(8)'!$I24</f>
        <v>0</v>
      </c>
      <c r="L32" s="37">
        <f>'R(9)'!$I24</f>
        <v>0</v>
      </c>
      <c r="M32" s="37">
        <f>'R(10)'!$I24</f>
        <v>0</v>
      </c>
      <c r="N32" s="37">
        <f>'R(11)'!$I24</f>
        <v>0</v>
      </c>
      <c r="O32" s="37">
        <f>'R(12)'!$I24</f>
        <v>0</v>
      </c>
      <c r="P32" s="37">
        <f>'R(13)'!$I24</f>
        <v>0</v>
      </c>
      <c r="Q32" s="37">
        <f>'R(14)'!$I24</f>
        <v>0</v>
      </c>
      <c r="R32" s="37">
        <f>'R(15)'!$I24</f>
        <v>0</v>
      </c>
      <c r="S32" s="37">
        <f>'R(16)'!$I24</f>
        <v>0</v>
      </c>
      <c r="T32" s="37">
        <f>'R(17)'!$I24</f>
        <v>0</v>
      </c>
      <c r="U32" s="37">
        <f>'R(18)'!$I24</f>
        <v>0</v>
      </c>
      <c r="V32" s="37">
        <f>'R(19)'!$I24</f>
        <v>0</v>
      </c>
      <c r="W32" s="37">
        <f>'R(20)'!$I24</f>
        <v>0</v>
      </c>
      <c r="X32" s="42">
        <f t="shared" si="10"/>
        <v>0</v>
      </c>
      <c r="AB32" s="75"/>
      <c r="AC32" s="75"/>
      <c r="AD32" s="75"/>
      <c r="AE32" s="75"/>
      <c r="AF32" s="75"/>
    </row>
    <row r="33" spans="2:32" ht="15.75" customHeight="1">
      <c r="B33" s="1132"/>
      <c r="C33" s="399" t="s">
        <v>79</v>
      </c>
      <c r="D33" s="37">
        <f>'R(1)'!$I25</f>
        <v>0</v>
      </c>
      <c r="E33" s="37">
        <f>'R(2)'!$I25</f>
        <v>0</v>
      </c>
      <c r="F33" s="37">
        <f>'R(3)'!$I25</f>
        <v>0</v>
      </c>
      <c r="G33" s="37">
        <f>'R(4)'!$I25</f>
        <v>0</v>
      </c>
      <c r="H33" s="37">
        <f>'R(5)'!$I25</f>
        <v>0</v>
      </c>
      <c r="I33" s="37">
        <f>'R(6)'!$I25</f>
        <v>0</v>
      </c>
      <c r="J33" s="37">
        <f>'R(7)'!$I25</f>
        <v>0</v>
      </c>
      <c r="K33" s="37">
        <f>'R(8)'!$I25</f>
        <v>0</v>
      </c>
      <c r="L33" s="37">
        <f>'R(9)'!$I25</f>
        <v>0</v>
      </c>
      <c r="M33" s="37">
        <f>'R(10)'!$I25</f>
        <v>0</v>
      </c>
      <c r="N33" s="37">
        <f>'R(11)'!$I25</f>
        <v>0</v>
      </c>
      <c r="O33" s="37">
        <f>'R(12)'!$I25</f>
        <v>0</v>
      </c>
      <c r="P33" s="37">
        <f>'R(13)'!$I25</f>
        <v>0</v>
      </c>
      <c r="Q33" s="37">
        <f>'R(14)'!$I25</f>
        <v>0</v>
      </c>
      <c r="R33" s="37">
        <f>'R(15)'!$I25</f>
        <v>0</v>
      </c>
      <c r="S33" s="37">
        <f>'R(16)'!$I25</f>
        <v>0</v>
      </c>
      <c r="T33" s="37">
        <f>'R(17)'!$I25</f>
        <v>0</v>
      </c>
      <c r="U33" s="37">
        <f>'R(18)'!$I25</f>
        <v>0</v>
      </c>
      <c r="V33" s="37">
        <f>'R(19)'!$I25</f>
        <v>0</v>
      </c>
      <c r="W33" s="37">
        <f>'R(20)'!$I25</f>
        <v>0</v>
      </c>
      <c r="X33" s="42">
        <f t="shared" si="10"/>
        <v>0</v>
      </c>
      <c r="AB33" s="75"/>
      <c r="AC33" s="75"/>
      <c r="AD33" s="75"/>
      <c r="AE33" s="75"/>
      <c r="AF33" s="75"/>
    </row>
    <row r="34" spans="2:32" ht="15.75" customHeight="1">
      <c r="B34" s="1133" t="s">
        <v>83</v>
      </c>
      <c r="C34" s="400" t="s">
        <v>84</v>
      </c>
      <c r="D34" s="37">
        <f>'R(1)'!$I26</f>
        <v>0</v>
      </c>
      <c r="E34" s="37">
        <f>'R(2)'!$I26</f>
        <v>0</v>
      </c>
      <c r="F34" s="37">
        <f>'R(3)'!$I26</f>
        <v>0</v>
      </c>
      <c r="G34" s="37">
        <f>'R(4)'!$I26</f>
        <v>0</v>
      </c>
      <c r="H34" s="37">
        <f>'R(5)'!$I26</f>
        <v>0</v>
      </c>
      <c r="I34" s="37">
        <f>'R(6)'!$I26</f>
        <v>0</v>
      </c>
      <c r="J34" s="37">
        <f>'R(7)'!$I26</f>
        <v>0</v>
      </c>
      <c r="K34" s="37">
        <f>'R(8)'!$I26</f>
        <v>0</v>
      </c>
      <c r="L34" s="37">
        <f>'R(9)'!$I26</f>
        <v>0</v>
      </c>
      <c r="M34" s="37">
        <f>'R(10)'!$I26</f>
        <v>0</v>
      </c>
      <c r="N34" s="37">
        <f>'R(11)'!$I26</f>
        <v>0</v>
      </c>
      <c r="O34" s="37">
        <f>'R(12)'!$I26</f>
        <v>0</v>
      </c>
      <c r="P34" s="37">
        <f>'R(13)'!$I26</f>
        <v>0</v>
      </c>
      <c r="Q34" s="37">
        <f>'R(14)'!$I26</f>
        <v>0</v>
      </c>
      <c r="R34" s="37">
        <f>'R(15)'!$I26</f>
        <v>0</v>
      </c>
      <c r="S34" s="37">
        <f>'R(16)'!$I26</f>
        <v>0</v>
      </c>
      <c r="T34" s="37">
        <f>'R(17)'!$I26</f>
        <v>0</v>
      </c>
      <c r="U34" s="37">
        <f>'R(18)'!$I26</f>
        <v>0</v>
      </c>
      <c r="V34" s="37">
        <f>'R(19)'!$I26</f>
        <v>0</v>
      </c>
      <c r="W34" s="37">
        <f>'R(20)'!$I26</f>
        <v>0</v>
      </c>
      <c r="X34" s="42">
        <f t="shared" si="10"/>
        <v>0</v>
      </c>
      <c r="AB34" s="76"/>
      <c r="AC34" s="76"/>
      <c r="AD34" s="76"/>
      <c r="AE34" s="76"/>
      <c r="AF34" s="76"/>
    </row>
    <row r="35" spans="2:32" ht="14.45">
      <c r="B35" s="1133"/>
      <c r="C35" s="400" t="s">
        <v>256</v>
      </c>
      <c r="D35" s="37">
        <f>'R(1)'!$I27</f>
        <v>0</v>
      </c>
      <c r="E35" s="37">
        <f>'R(2)'!$I27</f>
        <v>0</v>
      </c>
      <c r="F35" s="37">
        <f>'R(3)'!$I27</f>
        <v>0</v>
      </c>
      <c r="G35" s="37">
        <f>'R(4)'!$I27</f>
        <v>0</v>
      </c>
      <c r="H35" s="37">
        <f>'R(5)'!$I27</f>
        <v>0</v>
      </c>
      <c r="I35" s="37">
        <f>'R(6)'!$I27</f>
        <v>0</v>
      </c>
      <c r="J35" s="37">
        <f>'R(7)'!$I27</f>
        <v>0</v>
      </c>
      <c r="K35" s="37">
        <f>'R(8)'!$I27</f>
        <v>0</v>
      </c>
      <c r="L35" s="37">
        <f>'R(9)'!$I27</f>
        <v>0</v>
      </c>
      <c r="M35" s="37">
        <f>'R(10)'!$I27</f>
        <v>0</v>
      </c>
      <c r="N35" s="37">
        <f>'R(11)'!$I27</f>
        <v>0</v>
      </c>
      <c r="O35" s="37">
        <f>'R(12)'!$I27</f>
        <v>0</v>
      </c>
      <c r="P35" s="37">
        <f>'R(13)'!$I27</f>
        <v>0</v>
      </c>
      <c r="Q35" s="37">
        <f>'R(14)'!$I27</f>
        <v>0</v>
      </c>
      <c r="R35" s="37">
        <f>'R(15)'!$I27</f>
        <v>0</v>
      </c>
      <c r="S35" s="37">
        <f>'R(16)'!$I27</f>
        <v>0</v>
      </c>
      <c r="T35" s="37">
        <f>'R(17)'!$I27</f>
        <v>0</v>
      </c>
      <c r="U35" s="37">
        <f>'R(18)'!$I27</f>
        <v>0</v>
      </c>
      <c r="V35" s="37">
        <f>'R(19)'!$I27</f>
        <v>0</v>
      </c>
      <c r="W35" s="37">
        <f>'R(20)'!$I27</f>
        <v>0</v>
      </c>
      <c r="X35" s="42">
        <f t="shared" si="10"/>
        <v>0</v>
      </c>
    </row>
    <row r="36" spans="2:32" ht="14.45">
      <c r="B36" s="1133"/>
      <c r="C36" s="400" t="s">
        <v>137</v>
      </c>
      <c r="D36" s="37">
        <f>'R(1)'!$I28</f>
        <v>0</v>
      </c>
      <c r="E36" s="37">
        <f>'R(2)'!$I28</f>
        <v>0</v>
      </c>
      <c r="F36" s="37">
        <f>'R(3)'!$I28</f>
        <v>0</v>
      </c>
      <c r="G36" s="37">
        <f>'R(4)'!$I28</f>
        <v>0</v>
      </c>
      <c r="H36" s="37">
        <f>'R(5)'!$I28</f>
        <v>0</v>
      </c>
      <c r="I36" s="37">
        <f>'R(6)'!$I28</f>
        <v>0</v>
      </c>
      <c r="J36" s="37">
        <f>'R(7)'!$I28</f>
        <v>0</v>
      </c>
      <c r="K36" s="37">
        <f>'R(8)'!$I28</f>
        <v>0</v>
      </c>
      <c r="L36" s="37">
        <f>'R(9)'!$I28</f>
        <v>0</v>
      </c>
      <c r="M36" s="37">
        <f>'R(10)'!$I28</f>
        <v>0</v>
      </c>
      <c r="N36" s="37">
        <f>'R(11)'!$I28</f>
        <v>0</v>
      </c>
      <c r="O36" s="37">
        <f>'R(12)'!$I28</f>
        <v>0</v>
      </c>
      <c r="P36" s="37">
        <f>'R(13)'!$I28</f>
        <v>0</v>
      </c>
      <c r="Q36" s="37">
        <f>'R(14)'!$I28</f>
        <v>0</v>
      </c>
      <c r="R36" s="37">
        <f>'R(15)'!$I28</f>
        <v>0</v>
      </c>
      <c r="S36" s="37">
        <f>'R(16)'!$I28</f>
        <v>0</v>
      </c>
      <c r="T36" s="37">
        <f>'R(17)'!$I28</f>
        <v>0</v>
      </c>
      <c r="U36" s="37">
        <f>'R(18)'!$I28</f>
        <v>0</v>
      </c>
      <c r="V36" s="37">
        <f>'R(19)'!$I28</f>
        <v>0</v>
      </c>
      <c r="W36" s="37">
        <f>'R(20)'!$I28</f>
        <v>0</v>
      </c>
      <c r="X36" s="42">
        <f t="shared" si="10"/>
        <v>0</v>
      </c>
    </row>
    <row r="37" spans="2:32">
      <c r="B37" s="1321"/>
      <c r="C37" s="45"/>
      <c r="D37" s="49"/>
      <c r="E37" s="49"/>
      <c r="F37" s="49"/>
      <c r="G37" s="49"/>
      <c r="H37" s="49"/>
      <c r="I37" s="49"/>
      <c r="J37" s="49"/>
      <c r="K37" s="49"/>
      <c r="L37" s="49"/>
      <c r="M37" s="49"/>
      <c r="N37" s="49"/>
      <c r="O37" s="49"/>
      <c r="P37" s="49"/>
      <c r="Q37" s="49"/>
      <c r="R37" s="49"/>
      <c r="S37" s="49"/>
      <c r="T37" s="49"/>
      <c r="U37" s="49"/>
      <c r="V37" s="49"/>
      <c r="W37" s="49"/>
      <c r="X37" s="47"/>
    </row>
    <row r="38" spans="2:32">
      <c r="B38" s="43" t="str">
        <f>'R(1)'!J13</f>
        <v>Filtraciones, sellos</v>
      </c>
      <c r="C38" s="45"/>
      <c r="D38" s="45"/>
      <c r="E38" s="45"/>
      <c r="F38" s="45"/>
      <c r="G38" s="45"/>
      <c r="H38" s="45"/>
      <c r="I38" s="45"/>
      <c r="J38" s="45"/>
      <c r="K38" s="49"/>
      <c r="L38" s="49"/>
      <c r="M38" s="49"/>
      <c r="N38" s="49"/>
      <c r="O38" s="49"/>
      <c r="P38" s="49"/>
      <c r="Q38" s="49"/>
      <c r="R38" s="49"/>
      <c r="S38" s="49"/>
      <c r="T38" s="49"/>
      <c r="U38" s="49"/>
      <c r="V38" s="49"/>
      <c r="W38" s="49"/>
      <c r="X38" s="47"/>
    </row>
    <row r="39" spans="2:32" ht="15.6">
      <c r="B39" s="1321"/>
      <c r="C39" s="45"/>
      <c r="D39" s="1141" t="s">
        <v>320</v>
      </c>
      <c r="E39" s="1141"/>
      <c r="F39" s="1141"/>
      <c r="G39" s="1141"/>
      <c r="H39" s="1141"/>
      <c r="I39" s="1141"/>
      <c r="J39" s="1141"/>
      <c r="K39" s="1141"/>
      <c r="L39" s="1141"/>
      <c r="M39" s="1141"/>
      <c r="N39" s="1141"/>
      <c r="O39" s="1141"/>
      <c r="P39" s="1141"/>
      <c r="Q39" s="1141"/>
      <c r="R39" s="1141"/>
      <c r="S39" s="1141"/>
      <c r="T39" s="1141"/>
      <c r="U39" s="1141"/>
      <c r="V39" s="1141"/>
      <c r="W39" s="1141"/>
    </row>
    <row r="40" spans="2:32" ht="14.45">
      <c r="B40" s="1146" t="s">
        <v>318</v>
      </c>
      <c r="C40" s="1146"/>
      <c r="D40" s="40" t="s">
        <v>321</v>
      </c>
      <c r="E40" s="40" t="s">
        <v>322</v>
      </c>
      <c r="F40" s="40" t="s">
        <v>323</v>
      </c>
      <c r="G40" s="40" t="s">
        <v>324</v>
      </c>
      <c r="H40" s="40" t="s">
        <v>325</v>
      </c>
      <c r="I40" s="40" t="s">
        <v>326</v>
      </c>
      <c r="J40" s="40" t="s">
        <v>327</v>
      </c>
      <c r="K40" s="40" t="s">
        <v>328</v>
      </c>
      <c r="L40" s="40" t="s">
        <v>329</v>
      </c>
      <c r="M40" s="40" t="s">
        <v>330</v>
      </c>
      <c r="N40" s="40" t="s">
        <v>331</v>
      </c>
      <c r="O40" s="40" t="s">
        <v>332</v>
      </c>
      <c r="P40" s="40" t="s">
        <v>333</v>
      </c>
      <c r="Q40" s="40" t="s">
        <v>334</v>
      </c>
      <c r="R40" s="40" t="s">
        <v>335</v>
      </c>
      <c r="S40" s="40" t="s">
        <v>336</v>
      </c>
      <c r="T40" s="40" t="s">
        <v>337</v>
      </c>
      <c r="U40" s="40" t="s">
        <v>338</v>
      </c>
      <c r="V40" s="40" t="s">
        <v>339</v>
      </c>
      <c r="W40" s="40" t="s">
        <v>340</v>
      </c>
      <c r="X40" s="41" t="s">
        <v>155</v>
      </c>
    </row>
    <row r="41" spans="2:32" ht="14.45">
      <c r="B41" s="1147" t="s">
        <v>121</v>
      </c>
      <c r="C41" s="397" t="s">
        <v>10</v>
      </c>
      <c r="D41" s="37">
        <f>'R(1)'!$J15</f>
        <v>0</v>
      </c>
      <c r="E41" s="37">
        <f>'R(2)'!$J15</f>
        <v>0</v>
      </c>
      <c r="F41" s="37">
        <f>'R(3)'!$J15</f>
        <v>0</v>
      </c>
      <c r="G41" s="37">
        <f>'R(4)'!$J15</f>
        <v>0</v>
      </c>
      <c r="H41" s="37">
        <f>'R(5)'!$J15</f>
        <v>0</v>
      </c>
      <c r="I41" s="37">
        <f>'R(6)'!$J15</f>
        <v>0</v>
      </c>
      <c r="J41" s="37">
        <f>'R(7)'!$J15</f>
        <v>0</v>
      </c>
      <c r="K41" s="37">
        <f>'R(8)'!$J15</f>
        <v>0</v>
      </c>
      <c r="L41" s="37">
        <f>'R(9)'!$J15</f>
        <v>0</v>
      </c>
      <c r="M41" s="37">
        <f>'R(10)'!$J15</f>
        <v>0</v>
      </c>
      <c r="N41" s="37">
        <f>'R(11)'!$J15</f>
        <v>0</v>
      </c>
      <c r="O41" s="37">
        <f>'R(12)'!$J15</f>
        <v>0</v>
      </c>
      <c r="P41" s="37">
        <f>'R(13)'!$J15</f>
        <v>0</v>
      </c>
      <c r="Q41" s="37">
        <f>'R(14)'!$J15</f>
        <v>0</v>
      </c>
      <c r="R41" s="37">
        <f>'R(15)'!$J15</f>
        <v>0</v>
      </c>
      <c r="S41" s="37">
        <f>'R(16)'!$J15</f>
        <v>0</v>
      </c>
      <c r="T41" s="37">
        <f>'R(17)'!$J15</f>
        <v>0</v>
      </c>
      <c r="U41" s="37">
        <f>'R(18)'!$J15</f>
        <v>0</v>
      </c>
      <c r="V41" s="37">
        <f>'R(19)'!$J15</f>
        <v>0</v>
      </c>
      <c r="W41" s="37">
        <f>'R(20)'!$J15</f>
        <v>0</v>
      </c>
      <c r="X41" s="42">
        <f t="shared" ref="X41:X54" si="11">COUNTIF(D41:W41,"x")</f>
        <v>0</v>
      </c>
    </row>
    <row r="42" spans="2:32" ht="14.45">
      <c r="B42" s="1147"/>
      <c r="C42" s="397" t="s">
        <v>20</v>
      </c>
      <c r="D42" s="37">
        <f>'R(1)'!$J16</f>
        <v>0</v>
      </c>
      <c r="E42" s="37">
        <f>'R(2)'!$J16</f>
        <v>0</v>
      </c>
      <c r="F42" s="37">
        <f>'R(3)'!$J16</f>
        <v>0</v>
      </c>
      <c r="G42" s="37">
        <f>'R(4)'!$J16</f>
        <v>0</v>
      </c>
      <c r="H42" s="37">
        <f>'R(5)'!$J16</f>
        <v>0</v>
      </c>
      <c r="I42" s="37">
        <f>'R(6)'!$J16</f>
        <v>0</v>
      </c>
      <c r="J42" s="37">
        <f>'R(7)'!$J16</f>
        <v>0</v>
      </c>
      <c r="K42" s="37">
        <f>'R(8)'!$J16</f>
        <v>0</v>
      </c>
      <c r="L42" s="37">
        <f>'R(9)'!$J16</f>
        <v>0</v>
      </c>
      <c r="M42" s="37">
        <f>'R(10)'!$J16</f>
        <v>0</v>
      </c>
      <c r="N42" s="37">
        <f>'R(11)'!$J16</f>
        <v>0</v>
      </c>
      <c r="O42" s="37">
        <f>'R(12)'!$J16</f>
        <v>0</v>
      </c>
      <c r="P42" s="37">
        <f>'R(13)'!$J16</f>
        <v>0</v>
      </c>
      <c r="Q42" s="37">
        <f>'R(14)'!$J16</f>
        <v>0</v>
      </c>
      <c r="R42" s="37">
        <f>'R(15)'!$J16</f>
        <v>0</v>
      </c>
      <c r="S42" s="37">
        <f>'R(16)'!$J16</f>
        <v>0</v>
      </c>
      <c r="T42" s="37">
        <f>'R(17)'!$J16</f>
        <v>0</v>
      </c>
      <c r="U42" s="37">
        <f>'R(18)'!$J16</f>
        <v>0</v>
      </c>
      <c r="V42" s="37">
        <f>'R(19)'!$J16</f>
        <v>0</v>
      </c>
      <c r="W42" s="37">
        <f>'R(20)'!$J16</f>
        <v>0</v>
      </c>
      <c r="X42" s="42">
        <f t="shared" si="11"/>
        <v>0</v>
      </c>
    </row>
    <row r="43" spans="2:32" ht="14.45">
      <c r="B43" s="1147"/>
      <c r="C43" s="397" t="s">
        <v>27</v>
      </c>
      <c r="D43" s="37">
        <f>'R(1)'!$J17</f>
        <v>0</v>
      </c>
      <c r="E43" s="37">
        <f>'R(2)'!$J17</f>
        <v>0</v>
      </c>
      <c r="F43" s="37">
        <f>'R(3)'!$J17</f>
        <v>0</v>
      </c>
      <c r="G43" s="37">
        <f>'R(4)'!$J17</f>
        <v>0</v>
      </c>
      <c r="H43" s="37">
        <f>'R(5)'!$J17</f>
        <v>0</v>
      </c>
      <c r="I43" s="37">
        <f>'R(6)'!$J17</f>
        <v>0</v>
      </c>
      <c r="J43" s="37">
        <f>'R(7)'!$J17</f>
        <v>0</v>
      </c>
      <c r="K43" s="37">
        <f>'R(8)'!$J17</f>
        <v>0</v>
      </c>
      <c r="L43" s="37">
        <f>'R(9)'!$J17</f>
        <v>0</v>
      </c>
      <c r="M43" s="37">
        <f>'R(10)'!$J17</f>
        <v>0</v>
      </c>
      <c r="N43" s="37">
        <f>'R(11)'!$J17</f>
        <v>0</v>
      </c>
      <c r="O43" s="37">
        <f>'R(12)'!$J17</f>
        <v>0</v>
      </c>
      <c r="P43" s="37">
        <f>'R(13)'!$J17</f>
        <v>0</v>
      </c>
      <c r="Q43" s="37">
        <f>'R(14)'!$J17</f>
        <v>0</v>
      </c>
      <c r="R43" s="37">
        <f>'R(15)'!$J17</f>
        <v>0</v>
      </c>
      <c r="S43" s="37">
        <f>'R(16)'!$J17</f>
        <v>0</v>
      </c>
      <c r="T43" s="37">
        <f>'R(17)'!$J17</f>
        <v>0</v>
      </c>
      <c r="U43" s="37">
        <f>'R(18)'!$J17</f>
        <v>0</v>
      </c>
      <c r="V43" s="37">
        <f>'R(19)'!$J17</f>
        <v>0</v>
      </c>
      <c r="W43" s="37">
        <f>'R(20)'!$J17</f>
        <v>0</v>
      </c>
      <c r="X43" s="42">
        <f t="shared" si="11"/>
        <v>0</v>
      </c>
    </row>
    <row r="44" spans="2:32" ht="15" customHeight="1">
      <c r="B44" s="1143" t="s">
        <v>32</v>
      </c>
      <c r="C44" s="398" t="s">
        <v>33</v>
      </c>
      <c r="D44" s="37">
        <f>'R(1)'!$J18</f>
        <v>0</v>
      </c>
      <c r="E44" s="37">
        <f>'R(2)'!$J18</f>
        <v>0</v>
      </c>
      <c r="F44" s="37">
        <f>'R(3)'!$J18</f>
        <v>0</v>
      </c>
      <c r="G44" s="37">
        <f>'R(4)'!$J18</f>
        <v>0</v>
      </c>
      <c r="H44" s="37">
        <f>'R(5)'!$J18</f>
        <v>0</v>
      </c>
      <c r="I44" s="37">
        <f>'R(6)'!$J18</f>
        <v>0</v>
      </c>
      <c r="J44" s="37">
        <f>'R(7)'!$J18</f>
        <v>0</v>
      </c>
      <c r="K44" s="37">
        <f>'R(8)'!$J18</f>
        <v>0</v>
      </c>
      <c r="L44" s="37">
        <f>'R(9)'!$J18</f>
        <v>0</v>
      </c>
      <c r="M44" s="37">
        <f>'R(10)'!$J18</f>
        <v>0</v>
      </c>
      <c r="N44" s="37">
        <f>'R(11)'!$J18</f>
        <v>0</v>
      </c>
      <c r="O44" s="37">
        <f>'R(12)'!$J18</f>
        <v>0</v>
      </c>
      <c r="P44" s="37">
        <f>'R(13)'!$J18</f>
        <v>0</v>
      </c>
      <c r="Q44" s="37">
        <f>'R(14)'!$J18</f>
        <v>0</v>
      </c>
      <c r="R44" s="37">
        <f>'R(15)'!$J18</f>
        <v>0</v>
      </c>
      <c r="S44" s="37">
        <f>'R(16)'!$J18</f>
        <v>0</v>
      </c>
      <c r="T44" s="37">
        <f>'R(17)'!$J18</f>
        <v>0</v>
      </c>
      <c r="U44" s="37">
        <f>'R(18)'!$J18</f>
        <v>0</v>
      </c>
      <c r="V44" s="37">
        <f>'R(19)'!$J18</f>
        <v>0</v>
      </c>
      <c r="W44" s="37">
        <f>'R(20)'!$J18</f>
        <v>0</v>
      </c>
      <c r="X44" s="42">
        <f t="shared" si="11"/>
        <v>0</v>
      </c>
    </row>
    <row r="45" spans="2:32" ht="14.45">
      <c r="B45" s="1144"/>
      <c r="C45" s="398" t="s">
        <v>42</v>
      </c>
      <c r="D45" s="37">
        <f>'R(1)'!$J19</f>
        <v>0</v>
      </c>
      <c r="E45" s="37">
        <f>'R(2)'!$J19</f>
        <v>0</v>
      </c>
      <c r="F45" s="37">
        <f>'R(3)'!$J19</f>
        <v>0</v>
      </c>
      <c r="G45" s="37">
        <f>'R(4)'!$J19</f>
        <v>0</v>
      </c>
      <c r="H45" s="37">
        <f>'R(5)'!$J19</f>
        <v>0</v>
      </c>
      <c r="I45" s="37">
        <f>'R(6)'!$J19</f>
        <v>0</v>
      </c>
      <c r="J45" s="37">
        <f>'R(7)'!$J19</f>
        <v>0</v>
      </c>
      <c r="K45" s="37">
        <f>'R(8)'!$J19</f>
        <v>0</v>
      </c>
      <c r="L45" s="37">
        <f>'R(9)'!$J19</f>
        <v>0</v>
      </c>
      <c r="M45" s="37">
        <f>'R(10)'!$J19</f>
        <v>0</v>
      </c>
      <c r="N45" s="37">
        <f>'R(11)'!$J19</f>
        <v>0</v>
      </c>
      <c r="O45" s="37">
        <f>'R(12)'!$J19</f>
        <v>0</v>
      </c>
      <c r="P45" s="37">
        <f>'R(13)'!$J19</f>
        <v>0</v>
      </c>
      <c r="Q45" s="37">
        <f>'R(14)'!$J19</f>
        <v>0</v>
      </c>
      <c r="R45" s="37">
        <f>'R(15)'!$J19</f>
        <v>0</v>
      </c>
      <c r="S45" s="37">
        <f>'R(16)'!$J19</f>
        <v>0</v>
      </c>
      <c r="T45" s="37">
        <f>'R(17)'!$J19</f>
        <v>0</v>
      </c>
      <c r="U45" s="37">
        <f>'R(18)'!$J19</f>
        <v>0</v>
      </c>
      <c r="V45" s="37">
        <f>'R(19)'!$J19</f>
        <v>0</v>
      </c>
      <c r="W45" s="37">
        <f>'R(20)'!$J19</f>
        <v>0</v>
      </c>
      <c r="X45" s="42">
        <f t="shared" si="11"/>
        <v>0</v>
      </c>
    </row>
    <row r="46" spans="2:32" ht="14.45">
      <c r="B46" s="1144"/>
      <c r="C46" s="398" t="s">
        <v>133</v>
      </c>
      <c r="D46" s="37">
        <f>'R(1)'!$J20</f>
        <v>0</v>
      </c>
      <c r="E46" s="37">
        <f>'R(2)'!$J20</f>
        <v>0</v>
      </c>
      <c r="F46" s="37">
        <f>'R(3)'!$J20</f>
        <v>0</v>
      </c>
      <c r="G46" s="37">
        <f>'R(4)'!$J20</f>
        <v>0</v>
      </c>
      <c r="H46" s="37">
        <f>'R(5)'!$J20</f>
        <v>0</v>
      </c>
      <c r="I46" s="37">
        <f>'R(6)'!$J20</f>
        <v>0</v>
      </c>
      <c r="J46" s="37">
        <f>'R(7)'!$J20</f>
        <v>0</v>
      </c>
      <c r="K46" s="37">
        <f>'R(8)'!$J20</f>
        <v>0</v>
      </c>
      <c r="L46" s="37">
        <f>'R(9)'!$J20</f>
        <v>0</v>
      </c>
      <c r="M46" s="37">
        <f>'R(10)'!$J20</f>
        <v>0</v>
      </c>
      <c r="N46" s="37">
        <f>'R(11)'!$J20</f>
        <v>0</v>
      </c>
      <c r="O46" s="37">
        <f>'R(12)'!$J20</f>
        <v>0</v>
      </c>
      <c r="P46" s="37">
        <f>'R(13)'!$J20</f>
        <v>0</v>
      </c>
      <c r="Q46" s="37">
        <f>'R(14)'!$J20</f>
        <v>0</v>
      </c>
      <c r="R46" s="37">
        <f>'R(15)'!$J20</f>
        <v>0</v>
      </c>
      <c r="S46" s="37">
        <f>'R(16)'!$J20</f>
        <v>0</v>
      </c>
      <c r="T46" s="37">
        <f>'R(17)'!$J20</f>
        <v>0</v>
      </c>
      <c r="U46" s="37">
        <f>'R(18)'!$J20</f>
        <v>0</v>
      </c>
      <c r="V46" s="37">
        <f>'R(19)'!$J20</f>
        <v>0</v>
      </c>
      <c r="W46" s="37">
        <f>'R(20)'!$J20</f>
        <v>0</v>
      </c>
      <c r="X46" s="42">
        <f t="shared" si="11"/>
        <v>0</v>
      </c>
    </row>
    <row r="47" spans="2:32" ht="14.45">
      <c r="B47" s="1145"/>
      <c r="C47" s="398" t="s">
        <v>249</v>
      </c>
      <c r="D47" s="37">
        <f>'R(1)'!$J21</f>
        <v>0</v>
      </c>
      <c r="E47" s="37">
        <f>'R(2)'!$J21</f>
        <v>0</v>
      </c>
      <c r="F47" s="37">
        <f>'R(3)'!$J21</f>
        <v>0</v>
      </c>
      <c r="G47" s="37">
        <f>'R(4)'!$J21</f>
        <v>0</v>
      </c>
      <c r="H47" s="37">
        <f>'R(5)'!$J21</f>
        <v>0</v>
      </c>
      <c r="I47" s="37">
        <f>'R(6)'!$J21</f>
        <v>0</v>
      </c>
      <c r="J47" s="37">
        <f>'R(7)'!$J21</f>
        <v>0</v>
      </c>
      <c r="K47" s="37">
        <f>'R(8)'!$J21</f>
        <v>0</v>
      </c>
      <c r="L47" s="37">
        <f>'R(9)'!$J21</f>
        <v>0</v>
      </c>
      <c r="M47" s="37">
        <f>'R(10)'!$J21</f>
        <v>0</v>
      </c>
      <c r="N47" s="37">
        <f>'R(11)'!$J21</f>
        <v>0</v>
      </c>
      <c r="O47" s="37">
        <f>'R(12)'!$J21</f>
        <v>0</v>
      </c>
      <c r="P47" s="37">
        <f>'R(13)'!$J21</f>
        <v>0</v>
      </c>
      <c r="Q47" s="37">
        <f>'R(14)'!$J21</f>
        <v>0</v>
      </c>
      <c r="R47" s="37">
        <f>'R(15)'!$J21</f>
        <v>0</v>
      </c>
      <c r="S47" s="37">
        <f>'R(16)'!$J21</f>
        <v>0</v>
      </c>
      <c r="T47" s="37">
        <f>'R(17)'!$J21</f>
        <v>0</v>
      </c>
      <c r="U47" s="37">
        <f>'R(18)'!$J21</f>
        <v>0</v>
      </c>
      <c r="V47" s="37">
        <f>'R(19)'!$J21</f>
        <v>0</v>
      </c>
      <c r="W47" s="37">
        <f>'R(20)'!$J21</f>
        <v>0</v>
      </c>
      <c r="X47" s="42">
        <f t="shared" si="11"/>
        <v>0</v>
      </c>
    </row>
    <row r="48" spans="2:32" ht="14.45">
      <c r="B48" s="1132" t="s">
        <v>65</v>
      </c>
      <c r="C48" s="399" t="s">
        <v>66</v>
      </c>
      <c r="D48" s="37">
        <f>'R(1)'!$J22</f>
        <v>0</v>
      </c>
      <c r="E48" s="37">
        <f>'R(2)'!$J22</f>
        <v>0</v>
      </c>
      <c r="F48" s="37">
        <f>'R(3)'!$J22</f>
        <v>0</v>
      </c>
      <c r="G48" s="37">
        <f>'R(4)'!$J22</f>
        <v>0</v>
      </c>
      <c r="H48" s="37">
        <f>'R(5)'!$J22</f>
        <v>0</v>
      </c>
      <c r="I48" s="37">
        <f>'R(6)'!$J22</f>
        <v>0</v>
      </c>
      <c r="J48" s="37">
        <f>'R(7)'!$J22</f>
        <v>0</v>
      </c>
      <c r="K48" s="37">
        <f>'R(8)'!$J22</f>
        <v>0</v>
      </c>
      <c r="L48" s="37">
        <f>'R(9)'!$J22</f>
        <v>0</v>
      </c>
      <c r="M48" s="37">
        <f>'R(10)'!$J22</f>
        <v>0</v>
      </c>
      <c r="N48" s="37">
        <f>'R(11)'!$J22</f>
        <v>0</v>
      </c>
      <c r="O48" s="37">
        <f>'R(12)'!$J22</f>
        <v>0</v>
      </c>
      <c r="P48" s="37">
        <f>'R(13)'!$J22</f>
        <v>0</v>
      </c>
      <c r="Q48" s="37">
        <f>'R(14)'!$J22</f>
        <v>0</v>
      </c>
      <c r="R48" s="37">
        <f>'R(15)'!$J22</f>
        <v>0</v>
      </c>
      <c r="S48" s="37">
        <f>'R(16)'!$J22</f>
        <v>0</v>
      </c>
      <c r="T48" s="37">
        <f>'R(17)'!$J22</f>
        <v>0</v>
      </c>
      <c r="U48" s="37">
        <f>'R(18)'!$J22</f>
        <v>0</v>
      </c>
      <c r="V48" s="37">
        <f>'R(19)'!$J22</f>
        <v>0</v>
      </c>
      <c r="W48" s="37">
        <f>'R(20)'!$J22</f>
        <v>0</v>
      </c>
      <c r="X48" s="42">
        <f t="shared" si="11"/>
        <v>0</v>
      </c>
    </row>
    <row r="49" spans="2:24" ht="14.45">
      <c r="B49" s="1132"/>
      <c r="C49" s="399" t="s">
        <v>70</v>
      </c>
      <c r="D49" s="37">
        <f>'R(1)'!$J23</f>
        <v>0</v>
      </c>
      <c r="E49" s="37">
        <f>'R(2)'!$J23</f>
        <v>0</v>
      </c>
      <c r="F49" s="37">
        <f>'R(3)'!$J23</f>
        <v>0</v>
      </c>
      <c r="G49" s="37">
        <f>'R(4)'!$J23</f>
        <v>0</v>
      </c>
      <c r="H49" s="37">
        <f>'R(5)'!$J23</f>
        <v>0</v>
      </c>
      <c r="I49" s="37">
        <f>'R(6)'!$J23</f>
        <v>0</v>
      </c>
      <c r="J49" s="37">
        <f>'R(7)'!$J23</f>
        <v>0</v>
      </c>
      <c r="K49" s="37">
        <f>'R(8)'!$J23</f>
        <v>0</v>
      </c>
      <c r="L49" s="37">
        <f>'R(9)'!$J23</f>
        <v>0</v>
      </c>
      <c r="M49" s="37">
        <f>'R(10)'!$J23</f>
        <v>0</v>
      </c>
      <c r="N49" s="37">
        <f>'R(11)'!$J23</f>
        <v>0</v>
      </c>
      <c r="O49" s="37">
        <f>'R(12)'!$J23</f>
        <v>0</v>
      </c>
      <c r="P49" s="37">
        <f>'R(13)'!$J23</f>
        <v>0</v>
      </c>
      <c r="Q49" s="37">
        <f>'R(14)'!$J23</f>
        <v>0</v>
      </c>
      <c r="R49" s="37">
        <f>'R(15)'!$J23</f>
        <v>0</v>
      </c>
      <c r="S49" s="37">
        <f>'R(16)'!$J23</f>
        <v>0</v>
      </c>
      <c r="T49" s="37">
        <f>'R(17)'!$J23</f>
        <v>0</v>
      </c>
      <c r="U49" s="37">
        <f>'R(18)'!$J23</f>
        <v>0</v>
      </c>
      <c r="V49" s="37">
        <f>'R(19)'!$J23</f>
        <v>0</v>
      </c>
      <c r="W49" s="37">
        <f>'R(20)'!$J23</f>
        <v>0</v>
      </c>
      <c r="X49" s="42">
        <f t="shared" si="11"/>
        <v>0</v>
      </c>
    </row>
    <row r="50" spans="2:24" ht="14.45">
      <c r="B50" s="1132"/>
      <c r="C50" s="399" t="s">
        <v>75</v>
      </c>
      <c r="D50" s="37">
        <f>'R(1)'!$J24</f>
        <v>0</v>
      </c>
      <c r="E50" s="37">
        <f>'R(2)'!$J24</f>
        <v>0</v>
      </c>
      <c r="F50" s="37">
        <f>'R(3)'!$J24</f>
        <v>0</v>
      </c>
      <c r="G50" s="37">
        <f>'R(4)'!$J24</f>
        <v>0</v>
      </c>
      <c r="H50" s="37">
        <f>'R(5)'!$J24</f>
        <v>0</v>
      </c>
      <c r="I50" s="37">
        <f>'R(6)'!$J24</f>
        <v>0</v>
      </c>
      <c r="J50" s="37">
        <f>'R(7)'!$J24</f>
        <v>0</v>
      </c>
      <c r="K50" s="37">
        <f>'R(8)'!$J24</f>
        <v>0</v>
      </c>
      <c r="L50" s="37">
        <f>'R(9)'!$J24</f>
        <v>0</v>
      </c>
      <c r="M50" s="37">
        <f>'R(10)'!$J24</f>
        <v>0</v>
      </c>
      <c r="N50" s="37">
        <f>'R(11)'!$J24</f>
        <v>0</v>
      </c>
      <c r="O50" s="37">
        <f>'R(12)'!$J24</f>
        <v>0</v>
      </c>
      <c r="P50" s="37">
        <f>'R(13)'!$J24</f>
        <v>0</v>
      </c>
      <c r="Q50" s="37">
        <f>'R(14)'!$J24</f>
        <v>0</v>
      </c>
      <c r="R50" s="37">
        <f>'R(15)'!$J24</f>
        <v>0</v>
      </c>
      <c r="S50" s="37">
        <f>'R(16)'!$J24</f>
        <v>0</v>
      </c>
      <c r="T50" s="37">
        <f>'R(17)'!$J24</f>
        <v>0</v>
      </c>
      <c r="U50" s="37">
        <f>'R(18)'!$J24</f>
        <v>0</v>
      </c>
      <c r="V50" s="37">
        <f>'R(19)'!$J24</f>
        <v>0</v>
      </c>
      <c r="W50" s="37">
        <f>'R(20)'!$J24</f>
        <v>0</v>
      </c>
      <c r="X50" s="42">
        <f t="shared" si="11"/>
        <v>0</v>
      </c>
    </row>
    <row r="51" spans="2:24" ht="14.45">
      <c r="B51" s="1132"/>
      <c r="C51" s="399" t="s">
        <v>79</v>
      </c>
      <c r="D51" s="37">
        <f>'R(1)'!$J25</f>
        <v>0</v>
      </c>
      <c r="E51" s="37">
        <f>'R(2)'!$J25</f>
        <v>0</v>
      </c>
      <c r="F51" s="37">
        <f>'R(3)'!$J25</f>
        <v>0</v>
      </c>
      <c r="G51" s="37">
        <f>'R(4)'!$J25</f>
        <v>0</v>
      </c>
      <c r="H51" s="37">
        <f>'R(5)'!$J25</f>
        <v>0</v>
      </c>
      <c r="I51" s="37">
        <f>'R(6)'!$J25</f>
        <v>0</v>
      </c>
      <c r="J51" s="37">
        <f>'R(7)'!$J25</f>
        <v>0</v>
      </c>
      <c r="K51" s="37">
        <f>'R(8)'!$J25</f>
        <v>0</v>
      </c>
      <c r="L51" s="37">
        <f>'R(9)'!$J25</f>
        <v>0</v>
      </c>
      <c r="M51" s="37">
        <f>'R(10)'!$J25</f>
        <v>0</v>
      </c>
      <c r="N51" s="37">
        <f>'R(11)'!$J25</f>
        <v>0</v>
      </c>
      <c r="O51" s="37">
        <f>'R(12)'!$J25</f>
        <v>0</v>
      </c>
      <c r="P51" s="37">
        <f>'R(13)'!$J25</f>
        <v>0</v>
      </c>
      <c r="Q51" s="37">
        <f>'R(14)'!$J25</f>
        <v>0</v>
      </c>
      <c r="R51" s="37">
        <f>'R(15)'!$J25</f>
        <v>0</v>
      </c>
      <c r="S51" s="37">
        <f>'R(16)'!$J25</f>
        <v>0</v>
      </c>
      <c r="T51" s="37">
        <f>'R(17)'!$J25</f>
        <v>0</v>
      </c>
      <c r="U51" s="37">
        <f>'R(18)'!$J25</f>
        <v>0</v>
      </c>
      <c r="V51" s="37">
        <f>'R(19)'!$J25</f>
        <v>0</v>
      </c>
      <c r="W51" s="37">
        <f>'R(20)'!$J25</f>
        <v>0</v>
      </c>
      <c r="X51" s="42">
        <f t="shared" si="11"/>
        <v>0</v>
      </c>
    </row>
    <row r="52" spans="2:24" ht="14.45">
      <c r="B52" s="1133" t="s">
        <v>83</v>
      </c>
      <c r="C52" s="400" t="s">
        <v>84</v>
      </c>
      <c r="D52" s="37">
        <f>'R(1)'!$J26</f>
        <v>0</v>
      </c>
      <c r="E52" s="37">
        <f>'R(2)'!$J26</f>
        <v>0</v>
      </c>
      <c r="F52" s="37">
        <f>'R(3)'!$J26</f>
        <v>0</v>
      </c>
      <c r="G52" s="37">
        <f>'R(4)'!$J26</f>
        <v>0</v>
      </c>
      <c r="H52" s="37">
        <f>'R(5)'!$J26</f>
        <v>0</v>
      </c>
      <c r="I52" s="37">
        <f>'R(6)'!$J26</f>
        <v>0</v>
      </c>
      <c r="J52" s="37">
        <f>'R(7)'!$J26</f>
        <v>0</v>
      </c>
      <c r="K52" s="37">
        <f>'R(8)'!$J26</f>
        <v>0</v>
      </c>
      <c r="L52" s="37">
        <f>'R(9)'!$J26</f>
        <v>0</v>
      </c>
      <c r="M52" s="37">
        <f>'R(10)'!$J26</f>
        <v>0</v>
      </c>
      <c r="N52" s="37">
        <f>'R(11)'!$J26</f>
        <v>0</v>
      </c>
      <c r="O52" s="37">
        <f>'R(12)'!$J26</f>
        <v>0</v>
      </c>
      <c r="P52" s="37">
        <f>'R(13)'!$J26</f>
        <v>0</v>
      </c>
      <c r="Q52" s="37">
        <f>'R(14)'!$J26</f>
        <v>0</v>
      </c>
      <c r="R52" s="37">
        <f>'R(15)'!$J26</f>
        <v>0</v>
      </c>
      <c r="S52" s="37">
        <f>'R(16)'!$J26</f>
        <v>0</v>
      </c>
      <c r="T52" s="37">
        <f>'R(17)'!$J26</f>
        <v>0</v>
      </c>
      <c r="U52" s="37">
        <f>'R(18)'!$J26</f>
        <v>0</v>
      </c>
      <c r="V52" s="37">
        <f>'R(19)'!$J26</f>
        <v>0</v>
      </c>
      <c r="W52" s="37">
        <f>'R(20)'!$J26</f>
        <v>0</v>
      </c>
      <c r="X52" s="42">
        <f t="shared" si="11"/>
        <v>0</v>
      </c>
    </row>
    <row r="53" spans="2:24" ht="14.45">
      <c r="B53" s="1133"/>
      <c r="C53" s="400" t="s">
        <v>256</v>
      </c>
      <c r="D53" s="37">
        <f>'R(1)'!$J27</f>
        <v>0</v>
      </c>
      <c r="E53" s="37">
        <f>'R(2)'!$J27</f>
        <v>0</v>
      </c>
      <c r="F53" s="37">
        <f>'R(3)'!$J27</f>
        <v>0</v>
      </c>
      <c r="G53" s="37">
        <f>'R(4)'!$J27</f>
        <v>0</v>
      </c>
      <c r="H53" s="37">
        <f>'R(5)'!$J27</f>
        <v>0</v>
      </c>
      <c r="I53" s="37">
        <f>'R(6)'!$J27</f>
        <v>0</v>
      </c>
      <c r="J53" s="37">
        <f>'R(7)'!$J27</f>
        <v>0</v>
      </c>
      <c r="K53" s="37">
        <f>'R(8)'!$J27</f>
        <v>0</v>
      </c>
      <c r="L53" s="37">
        <f>'R(9)'!$J27</f>
        <v>0</v>
      </c>
      <c r="M53" s="37">
        <f>'R(10)'!$J27</f>
        <v>0</v>
      </c>
      <c r="N53" s="37">
        <f>'R(11)'!$J27</f>
        <v>0</v>
      </c>
      <c r="O53" s="37">
        <f>'R(12)'!$J27</f>
        <v>0</v>
      </c>
      <c r="P53" s="37">
        <f>'R(13)'!$J27</f>
        <v>0</v>
      </c>
      <c r="Q53" s="37">
        <f>'R(14)'!$J27</f>
        <v>0</v>
      </c>
      <c r="R53" s="37">
        <f>'R(15)'!$J27</f>
        <v>0</v>
      </c>
      <c r="S53" s="37">
        <f>'R(16)'!$J27</f>
        <v>0</v>
      </c>
      <c r="T53" s="37">
        <f>'R(17)'!$J27</f>
        <v>0</v>
      </c>
      <c r="U53" s="37">
        <f>'R(18)'!$J27</f>
        <v>0</v>
      </c>
      <c r="V53" s="37">
        <f>'R(19)'!$J27</f>
        <v>0</v>
      </c>
      <c r="W53" s="37">
        <f>'R(20)'!$J27</f>
        <v>0</v>
      </c>
      <c r="X53" s="42">
        <f t="shared" si="11"/>
        <v>0</v>
      </c>
    </row>
    <row r="54" spans="2:24" ht="14.45">
      <c r="B54" s="1133"/>
      <c r="C54" s="400" t="s">
        <v>137</v>
      </c>
      <c r="D54" s="37">
        <f>'R(1)'!$J28</f>
        <v>0</v>
      </c>
      <c r="E54" s="37">
        <f>'R(2)'!$J28</f>
        <v>0</v>
      </c>
      <c r="F54" s="37">
        <f>'R(3)'!$J28</f>
        <v>0</v>
      </c>
      <c r="G54" s="37">
        <f>'R(4)'!$J28</f>
        <v>0</v>
      </c>
      <c r="H54" s="37">
        <f>'R(5)'!$J28</f>
        <v>0</v>
      </c>
      <c r="I54" s="37">
        <f>'R(6)'!$J28</f>
        <v>0</v>
      </c>
      <c r="J54" s="37">
        <f>'R(7)'!$J28</f>
        <v>0</v>
      </c>
      <c r="K54" s="37">
        <f>'R(8)'!$J28</f>
        <v>0</v>
      </c>
      <c r="L54" s="37">
        <f>'R(9)'!$J28</f>
        <v>0</v>
      </c>
      <c r="M54" s="37">
        <f>'R(10)'!$J28</f>
        <v>0</v>
      </c>
      <c r="N54" s="37">
        <f>'R(11)'!$J28</f>
        <v>0</v>
      </c>
      <c r="O54" s="37">
        <f>'R(12)'!$J28</f>
        <v>0</v>
      </c>
      <c r="P54" s="37">
        <f>'R(13)'!$J28</f>
        <v>0</v>
      </c>
      <c r="Q54" s="37">
        <f>'R(14)'!$J28</f>
        <v>0</v>
      </c>
      <c r="R54" s="37">
        <f>'R(15)'!$J28</f>
        <v>0</v>
      </c>
      <c r="S54" s="37">
        <f>'R(16)'!$J28</f>
        <v>0</v>
      </c>
      <c r="T54" s="37">
        <f>'R(17)'!$J28</f>
        <v>0</v>
      </c>
      <c r="U54" s="37">
        <f>'R(18)'!$J28</f>
        <v>0</v>
      </c>
      <c r="V54" s="37">
        <f>'R(19)'!$J28</f>
        <v>0</v>
      </c>
      <c r="W54" s="37">
        <f>'R(20)'!$J28</f>
        <v>0</v>
      </c>
      <c r="X54" s="42">
        <f t="shared" si="11"/>
        <v>0</v>
      </c>
    </row>
    <row r="55" spans="2:24" s="45" customFormat="1">
      <c r="B55" s="1321"/>
      <c r="X55" s="47"/>
    </row>
    <row r="56" spans="2:24" s="45" customFormat="1">
      <c r="B56" s="43" t="str">
        <f>'R(1)'!K13</f>
        <v>Fijaciones, uniones</v>
      </c>
      <c r="X56" s="47"/>
    </row>
    <row r="57" spans="2:24" ht="15.6">
      <c r="B57" s="1321"/>
      <c r="C57" s="45"/>
      <c r="D57" s="1141" t="s">
        <v>320</v>
      </c>
      <c r="E57" s="1141"/>
      <c r="F57" s="1141"/>
      <c r="G57" s="1141"/>
      <c r="H57" s="1141"/>
      <c r="I57" s="1141"/>
      <c r="J57" s="1141"/>
      <c r="K57" s="1141"/>
      <c r="L57" s="1141"/>
      <c r="M57" s="1141"/>
      <c r="N57" s="1141"/>
      <c r="O57" s="1141"/>
      <c r="P57" s="1141"/>
      <c r="Q57" s="1141"/>
      <c r="R57" s="1141"/>
      <c r="S57" s="1141"/>
      <c r="T57" s="1141"/>
      <c r="U57" s="1141"/>
      <c r="V57" s="1141"/>
      <c r="W57" s="1141"/>
    </row>
    <row r="58" spans="2:24" ht="14.45">
      <c r="B58" s="1146" t="s">
        <v>318</v>
      </c>
      <c r="C58" s="1146"/>
      <c r="D58" s="40" t="s">
        <v>321</v>
      </c>
      <c r="E58" s="40" t="s">
        <v>322</v>
      </c>
      <c r="F58" s="40" t="s">
        <v>323</v>
      </c>
      <c r="G58" s="40" t="s">
        <v>324</v>
      </c>
      <c r="H58" s="40" t="s">
        <v>325</v>
      </c>
      <c r="I58" s="40" t="s">
        <v>326</v>
      </c>
      <c r="J58" s="40" t="s">
        <v>327</v>
      </c>
      <c r="K58" s="40" t="s">
        <v>328</v>
      </c>
      <c r="L58" s="40" t="s">
        <v>329</v>
      </c>
      <c r="M58" s="40" t="s">
        <v>330</v>
      </c>
      <c r="N58" s="40" t="s">
        <v>331</v>
      </c>
      <c r="O58" s="40" t="s">
        <v>332</v>
      </c>
      <c r="P58" s="40" t="s">
        <v>333</v>
      </c>
      <c r="Q58" s="40" t="s">
        <v>334</v>
      </c>
      <c r="R58" s="40" t="s">
        <v>335</v>
      </c>
      <c r="S58" s="40" t="s">
        <v>336</v>
      </c>
      <c r="T58" s="40" t="s">
        <v>337</v>
      </c>
      <c r="U58" s="40" t="s">
        <v>338</v>
      </c>
      <c r="V58" s="40" t="s">
        <v>339</v>
      </c>
      <c r="W58" s="40" t="s">
        <v>340</v>
      </c>
      <c r="X58" s="41" t="s">
        <v>155</v>
      </c>
    </row>
    <row r="59" spans="2:24" ht="15" customHeight="1">
      <c r="B59" s="1147" t="s">
        <v>121</v>
      </c>
      <c r="C59" s="397" t="s">
        <v>10</v>
      </c>
      <c r="D59" s="37">
        <f>'R(1)'!$K15</f>
        <v>0</v>
      </c>
      <c r="E59" s="37">
        <f>'R(2)'!$K15</f>
        <v>0</v>
      </c>
      <c r="F59" s="37">
        <f>'R(3)'!$K15</f>
        <v>0</v>
      </c>
      <c r="G59" s="37">
        <f>'R(4)'!$K15</f>
        <v>0</v>
      </c>
      <c r="H59" s="37">
        <f>'R(5)'!$K15</f>
        <v>0</v>
      </c>
      <c r="I59" s="37">
        <f>'R(6)'!$K15</f>
        <v>0</v>
      </c>
      <c r="J59" s="37">
        <f>'R(7)'!$K15</f>
        <v>0</v>
      </c>
      <c r="K59" s="37">
        <f>'R(8)'!$K15</f>
        <v>0</v>
      </c>
      <c r="L59" s="37">
        <f>'R(9)'!$K15</f>
        <v>0</v>
      </c>
      <c r="M59" s="37">
        <f>'R(10)'!$K15</f>
        <v>0</v>
      </c>
      <c r="N59" s="37">
        <f>'R(11)'!$K15</f>
        <v>0</v>
      </c>
      <c r="O59" s="37">
        <f>'R(12)'!$K15</f>
        <v>0</v>
      </c>
      <c r="P59" s="37">
        <f>'R(13)'!$K15</f>
        <v>0</v>
      </c>
      <c r="Q59" s="37">
        <f>'R(14)'!$K15</f>
        <v>0</v>
      </c>
      <c r="R59" s="37">
        <f>'R(15)'!$K15</f>
        <v>0</v>
      </c>
      <c r="S59" s="37">
        <f>'R(16)'!$K15</f>
        <v>0</v>
      </c>
      <c r="T59" s="37">
        <f>'R(17)'!$K15</f>
        <v>0</v>
      </c>
      <c r="U59" s="37">
        <f>'R(18)'!$K15</f>
        <v>0</v>
      </c>
      <c r="V59" s="37">
        <f>'R(19)'!$K15</f>
        <v>0</v>
      </c>
      <c r="W59" s="37">
        <f>'R(20)'!$K15</f>
        <v>0</v>
      </c>
      <c r="X59" s="42">
        <f t="shared" ref="X59:X72" si="12">COUNTIF(D59:W59,"x")</f>
        <v>0</v>
      </c>
    </row>
    <row r="60" spans="2:24" ht="14.45">
      <c r="B60" s="1147"/>
      <c r="C60" s="397" t="s">
        <v>20</v>
      </c>
      <c r="D60" s="37">
        <f>'R(1)'!$K16</f>
        <v>0</v>
      </c>
      <c r="E60" s="37">
        <f>'R(2)'!$K16</f>
        <v>0</v>
      </c>
      <c r="F60" s="37">
        <f>'R(3)'!$K16</f>
        <v>0</v>
      </c>
      <c r="G60" s="37">
        <f>'R(4)'!$K16</f>
        <v>0</v>
      </c>
      <c r="H60" s="37">
        <f>'R(5)'!$K16</f>
        <v>0</v>
      </c>
      <c r="I60" s="37">
        <f>'R(6)'!$K16</f>
        <v>0</v>
      </c>
      <c r="J60" s="37">
        <f>'R(7)'!$K16</f>
        <v>0</v>
      </c>
      <c r="K60" s="37">
        <f>'R(8)'!$K16</f>
        <v>0</v>
      </c>
      <c r="L60" s="37">
        <f>'R(9)'!$K16</f>
        <v>0</v>
      </c>
      <c r="M60" s="37">
        <f>'R(10)'!$K16</f>
        <v>0</v>
      </c>
      <c r="N60" s="37">
        <f>'R(11)'!$K16</f>
        <v>0</v>
      </c>
      <c r="O60" s="37">
        <f>'R(12)'!$K16</f>
        <v>0</v>
      </c>
      <c r="P60" s="37">
        <f>'R(13)'!$K16</f>
        <v>0</v>
      </c>
      <c r="Q60" s="37">
        <f>'R(14)'!$K16</f>
        <v>0</v>
      </c>
      <c r="R60" s="37">
        <f>'R(15)'!$K16</f>
        <v>0</v>
      </c>
      <c r="S60" s="37">
        <f>'R(16)'!$K16</f>
        <v>0</v>
      </c>
      <c r="T60" s="37">
        <f>'R(17)'!$K16</f>
        <v>0</v>
      </c>
      <c r="U60" s="37">
        <f>'R(18)'!$K16</f>
        <v>0</v>
      </c>
      <c r="V60" s="37">
        <f>'R(19)'!$K16</f>
        <v>0</v>
      </c>
      <c r="W60" s="37">
        <f>'R(20)'!$K16</f>
        <v>0</v>
      </c>
      <c r="X60" s="42">
        <f t="shared" si="12"/>
        <v>0</v>
      </c>
    </row>
    <row r="61" spans="2:24" ht="14.45">
      <c r="B61" s="1147"/>
      <c r="C61" s="397" t="s">
        <v>27</v>
      </c>
      <c r="D61" s="37">
        <f>'R(1)'!$K17</f>
        <v>0</v>
      </c>
      <c r="E61" s="37">
        <f>'R(2)'!$K17</f>
        <v>0</v>
      </c>
      <c r="F61" s="37">
        <f>'R(3)'!$K17</f>
        <v>0</v>
      </c>
      <c r="G61" s="37">
        <f>'R(4)'!$K17</f>
        <v>0</v>
      </c>
      <c r="H61" s="37">
        <f>'R(5)'!$K17</f>
        <v>0</v>
      </c>
      <c r="I61" s="37">
        <f>'R(6)'!$K17</f>
        <v>0</v>
      </c>
      <c r="J61" s="37">
        <f>'R(7)'!$K17</f>
        <v>0</v>
      </c>
      <c r="K61" s="37">
        <f>'R(8)'!$K17</f>
        <v>0</v>
      </c>
      <c r="L61" s="37">
        <f>'R(9)'!$K17</f>
        <v>0</v>
      </c>
      <c r="M61" s="37">
        <f>'R(10)'!$K17</f>
        <v>0</v>
      </c>
      <c r="N61" s="37">
        <f>'R(11)'!$K17</f>
        <v>0</v>
      </c>
      <c r="O61" s="37">
        <f>'R(12)'!$K17</f>
        <v>0</v>
      </c>
      <c r="P61" s="37">
        <f>'R(13)'!$K17</f>
        <v>0</v>
      </c>
      <c r="Q61" s="37">
        <f>'R(14)'!$K17</f>
        <v>0</v>
      </c>
      <c r="R61" s="37">
        <f>'R(15)'!$K17</f>
        <v>0</v>
      </c>
      <c r="S61" s="37">
        <f>'R(16)'!$K17</f>
        <v>0</v>
      </c>
      <c r="T61" s="37">
        <f>'R(17)'!$K17</f>
        <v>0</v>
      </c>
      <c r="U61" s="37">
        <f>'R(18)'!$K17</f>
        <v>0</v>
      </c>
      <c r="V61" s="37">
        <f>'R(19)'!$K17</f>
        <v>0</v>
      </c>
      <c r="W61" s="37">
        <f>'R(20)'!$K17</f>
        <v>0</v>
      </c>
      <c r="X61" s="42">
        <f t="shared" si="12"/>
        <v>0</v>
      </c>
    </row>
    <row r="62" spans="2:24" ht="15" customHeight="1">
      <c r="B62" s="1143" t="s">
        <v>32</v>
      </c>
      <c r="C62" s="398" t="s">
        <v>33</v>
      </c>
      <c r="D62" s="37">
        <f>'R(1)'!$K18</f>
        <v>0</v>
      </c>
      <c r="E62" s="37">
        <f>'R(2)'!$K18</f>
        <v>0</v>
      </c>
      <c r="F62" s="37">
        <f>'R(3)'!$K18</f>
        <v>0</v>
      </c>
      <c r="G62" s="37">
        <f>'R(4)'!$K18</f>
        <v>0</v>
      </c>
      <c r="H62" s="37">
        <f>'R(5)'!$K18</f>
        <v>0</v>
      </c>
      <c r="I62" s="37">
        <f>'R(6)'!$K18</f>
        <v>0</v>
      </c>
      <c r="J62" s="37">
        <f>'R(7)'!$K18</f>
        <v>0</v>
      </c>
      <c r="K62" s="37">
        <f>'R(8)'!$K18</f>
        <v>0</v>
      </c>
      <c r="L62" s="37">
        <f>'R(9)'!$K18</f>
        <v>0</v>
      </c>
      <c r="M62" s="37">
        <f>'R(10)'!$K18</f>
        <v>0</v>
      </c>
      <c r="N62" s="37">
        <f>'R(11)'!$K18</f>
        <v>0</v>
      </c>
      <c r="O62" s="37">
        <f>'R(12)'!$K18</f>
        <v>0</v>
      </c>
      <c r="P62" s="37">
        <f>'R(13)'!$K18</f>
        <v>0</v>
      </c>
      <c r="Q62" s="37">
        <f>'R(14)'!$K18</f>
        <v>0</v>
      </c>
      <c r="R62" s="37">
        <f>'R(15)'!$K18</f>
        <v>0</v>
      </c>
      <c r="S62" s="37">
        <f>'R(16)'!$K18</f>
        <v>0</v>
      </c>
      <c r="T62" s="37">
        <f>'R(17)'!$K18</f>
        <v>0</v>
      </c>
      <c r="U62" s="37">
        <f>'R(18)'!$K18</f>
        <v>0</v>
      </c>
      <c r="V62" s="37">
        <f>'R(19)'!$K18</f>
        <v>0</v>
      </c>
      <c r="W62" s="37">
        <f>'R(20)'!$K18</f>
        <v>0</v>
      </c>
      <c r="X62" s="42">
        <f t="shared" si="12"/>
        <v>0</v>
      </c>
    </row>
    <row r="63" spans="2:24" ht="14.45">
      <c r="B63" s="1144"/>
      <c r="C63" s="398" t="s">
        <v>42</v>
      </c>
      <c r="D63" s="37">
        <f>'R(1)'!$K19</f>
        <v>0</v>
      </c>
      <c r="E63" s="37">
        <f>'R(2)'!$K19</f>
        <v>0</v>
      </c>
      <c r="F63" s="37">
        <f>'R(3)'!$K19</f>
        <v>0</v>
      </c>
      <c r="G63" s="37">
        <f>'R(4)'!$K19</f>
        <v>0</v>
      </c>
      <c r="H63" s="37">
        <f>'R(5)'!$K19</f>
        <v>0</v>
      </c>
      <c r="I63" s="37">
        <f>'R(6)'!$K19</f>
        <v>0</v>
      </c>
      <c r="J63" s="37">
        <f>'R(7)'!$K19</f>
        <v>0</v>
      </c>
      <c r="K63" s="37">
        <f>'R(8)'!$K19</f>
        <v>0</v>
      </c>
      <c r="L63" s="37">
        <f>'R(9)'!$K19</f>
        <v>0</v>
      </c>
      <c r="M63" s="37">
        <f>'R(10)'!$K19</f>
        <v>0</v>
      </c>
      <c r="N63" s="37">
        <f>'R(11)'!$K19</f>
        <v>0</v>
      </c>
      <c r="O63" s="37">
        <f>'R(12)'!$K19</f>
        <v>0</v>
      </c>
      <c r="P63" s="37">
        <f>'R(13)'!$K19</f>
        <v>0</v>
      </c>
      <c r="Q63" s="37">
        <f>'R(14)'!$K19</f>
        <v>0</v>
      </c>
      <c r="R63" s="37">
        <f>'R(15)'!$K19</f>
        <v>0</v>
      </c>
      <c r="S63" s="37">
        <f>'R(16)'!$K19</f>
        <v>0</v>
      </c>
      <c r="T63" s="37">
        <f>'R(17)'!$K19</f>
        <v>0</v>
      </c>
      <c r="U63" s="37">
        <f>'R(18)'!$K19</f>
        <v>0</v>
      </c>
      <c r="V63" s="37">
        <f>'R(19)'!$K19</f>
        <v>0</v>
      </c>
      <c r="W63" s="37">
        <f>'R(20)'!$K19</f>
        <v>0</v>
      </c>
      <c r="X63" s="42">
        <f t="shared" si="12"/>
        <v>0</v>
      </c>
    </row>
    <row r="64" spans="2:24" ht="14.45">
      <c r="B64" s="1144"/>
      <c r="C64" s="398" t="s">
        <v>133</v>
      </c>
      <c r="D64" s="37">
        <f>'R(1)'!$K20</f>
        <v>0</v>
      </c>
      <c r="E64" s="37">
        <f>'R(2)'!$K20</f>
        <v>0</v>
      </c>
      <c r="F64" s="37">
        <f>'R(3)'!$K20</f>
        <v>0</v>
      </c>
      <c r="G64" s="37">
        <f>'R(4)'!$K20</f>
        <v>0</v>
      </c>
      <c r="H64" s="37">
        <f>'R(5)'!$K20</f>
        <v>0</v>
      </c>
      <c r="I64" s="37">
        <f>'R(6)'!$K20</f>
        <v>0</v>
      </c>
      <c r="J64" s="37">
        <f>'R(7)'!$K20</f>
        <v>0</v>
      </c>
      <c r="K64" s="37">
        <f>'R(8)'!$K20</f>
        <v>0</v>
      </c>
      <c r="L64" s="37">
        <f>'R(9)'!$K20</f>
        <v>0</v>
      </c>
      <c r="M64" s="37">
        <f>'R(10)'!$K20</f>
        <v>0</v>
      </c>
      <c r="N64" s="37">
        <f>'R(11)'!$K20</f>
        <v>0</v>
      </c>
      <c r="O64" s="37">
        <f>'R(12)'!$K20</f>
        <v>0</v>
      </c>
      <c r="P64" s="37">
        <f>'R(13)'!$K20</f>
        <v>0</v>
      </c>
      <c r="Q64" s="37">
        <f>'R(14)'!$K20</f>
        <v>0</v>
      </c>
      <c r="R64" s="37">
        <f>'R(15)'!$K20</f>
        <v>0</v>
      </c>
      <c r="S64" s="37">
        <f>'R(16)'!$K20</f>
        <v>0</v>
      </c>
      <c r="T64" s="37">
        <f>'R(17)'!$K20</f>
        <v>0</v>
      </c>
      <c r="U64" s="37">
        <f>'R(18)'!$K20</f>
        <v>0</v>
      </c>
      <c r="V64" s="37">
        <f>'R(19)'!$K20</f>
        <v>0</v>
      </c>
      <c r="W64" s="37">
        <f>'R(20)'!$K20</f>
        <v>0</v>
      </c>
      <c r="X64" s="42">
        <f t="shared" si="12"/>
        <v>0</v>
      </c>
    </row>
    <row r="65" spans="2:24" ht="14.45">
      <c r="B65" s="1145"/>
      <c r="C65" s="398" t="s">
        <v>249</v>
      </c>
      <c r="D65" s="37">
        <f>'R(1)'!$K21</f>
        <v>0</v>
      </c>
      <c r="E65" s="37">
        <f>'R(2)'!$K21</f>
        <v>0</v>
      </c>
      <c r="F65" s="37">
        <f>'R(3)'!$K21</f>
        <v>0</v>
      </c>
      <c r="G65" s="37">
        <f>'R(4)'!$K21</f>
        <v>0</v>
      </c>
      <c r="H65" s="37">
        <f>'R(5)'!$K21</f>
        <v>0</v>
      </c>
      <c r="I65" s="37">
        <f>'R(6)'!$K21</f>
        <v>0</v>
      </c>
      <c r="J65" s="37">
        <f>'R(7)'!$K21</f>
        <v>0</v>
      </c>
      <c r="K65" s="37">
        <f>'R(8)'!$K21</f>
        <v>0</v>
      </c>
      <c r="L65" s="37">
        <f>'R(9)'!$K21</f>
        <v>0</v>
      </c>
      <c r="M65" s="37">
        <f>'R(10)'!$K21</f>
        <v>0</v>
      </c>
      <c r="N65" s="37">
        <f>'R(11)'!$K21</f>
        <v>0</v>
      </c>
      <c r="O65" s="37">
        <f>'R(12)'!$K21</f>
        <v>0</v>
      </c>
      <c r="P65" s="37">
        <f>'R(13)'!$K21</f>
        <v>0</v>
      </c>
      <c r="Q65" s="37">
        <f>'R(14)'!$K21</f>
        <v>0</v>
      </c>
      <c r="R65" s="37">
        <f>'R(15)'!$K21</f>
        <v>0</v>
      </c>
      <c r="S65" s="37">
        <f>'R(16)'!$K21</f>
        <v>0</v>
      </c>
      <c r="T65" s="37">
        <f>'R(17)'!$K21</f>
        <v>0</v>
      </c>
      <c r="U65" s="37">
        <f>'R(18)'!$K21</f>
        <v>0</v>
      </c>
      <c r="V65" s="37">
        <f>'R(19)'!$K21</f>
        <v>0</v>
      </c>
      <c r="W65" s="37">
        <f>'R(20)'!$K21</f>
        <v>0</v>
      </c>
      <c r="X65" s="42">
        <f t="shared" si="12"/>
        <v>0</v>
      </c>
    </row>
    <row r="66" spans="2:24" ht="15" customHeight="1">
      <c r="B66" s="1132" t="s">
        <v>65</v>
      </c>
      <c r="C66" s="399" t="s">
        <v>66</v>
      </c>
      <c r="D66" s="37">
        <f>'R(1)'!$K22</f>
        <v>0</v>
      </c>
      <c r="E66" s="37">
        <f>'R(2)'!$K22</f>
        <v>0</v>
      </c>
      <c r="F66" s="37">
        <f>'R(3)'!$K22</f>
        <v>0</v>
      </c>
      <c r="G66" s="37">
        <f>'R(4)'!$K22</f>
        <v>0</v>
      </c>
      <c r="H66" s="37">
        <f>'R(5)'!$K22</f>
        <v>0</v>
      </c>
      <c r="I66" s="37">
        <f>'R(6)'!$K22</f>
        <v>0</v>
      </c>
      <c r="J66" s="37">
        <f>'R(7)'!$K22</f>
        <v>0</v>
      </c>
      <c r="K66" s="37">
        <f>'R(8)'!$K22</f>
        <v>0</v>
      </c>
      <c r="L66" s="37">
        <f>'R(9)'!$K22</f>
        <v>0</v>
      </c>
      <c r="M66" s="37">
        <f>'R(10)'!$K22</f>
        <v>0</v>
      </c>
      <c r="N66" s="37">
        <f>'R(11)'!$K22</f>
        <v>0</v>
      </c>
      <c r="O66" s="37">
        <f>'R(12)'!$K22</f>
        <v>0</v>
      </c>
      <c r="P66" s="37">
        <f>'R(13)'!$K22</f>
        <v>0</v>
      </c>
      <c r="Q66" s="37">
        <f>'R(14)'!$K22</f>
        <v>0</v>
      </c>
      <c r="R66" s="37">
        <f>'R(15)'!$K22</f>
        <v>0</v>
      </c>
      <c r="S66" s="37">
        <f>'R(16)'!$K22</f>
        <v>0</v>
      </c>
      <c r="T66" s="37">
        <f>'R(17)'!$K22</f>
        <v>0</v>
      </c>
      <c r="U66" s="37">
        <f>'R(18)'!$K22</f>
        <v>0</v>
      </c>
      <c r="V66" s="37">
        <f>'R(19)'!$K22</f>
        <v>0</v>
      </c>
      <c r="W66" s="37">
        <f>'R(20)'!$K22</f>
        <v>0</v>
      </c>
      <c r="X66" s="42">
        <f t="shared" si="12"/>
        <v>0</v>
      </c>
    </row>
    <row r="67" spans="2:24" ht="14.45">
      <c r="B67" s="1132"/>
      <c r="C67" s="399" t="s">
        <v>70</v>
      </c>
      <c r="D67" s="37">
        <f>'R(1)'!$K23</f>
        <v>0</v>
      </c>
      <c r="E67" s="37">
        <f>'R(2)'!$K23</f>
        <v>0</v>
      </c>
      <c r="F67" s="37">
        <f>'R(3)'!$K23</f>
        <v>0</v>
      </c>
      <c r="G67" s="37">
        <f>'R(4)'!$K23</f>
        <v>0</v>
      </c>
      <c r="H67" s="37">
        <f>'R(5)'!$K23</f>
        <v>0</v>
      </c>
      <c r="I67" s="37">
        <f>'R(6)'!$K23</f>
        <v>0</v>
      </c>
      <c r="J67" s="37">
        <f>'R(7)'!$K23</f>
        <v>0</v>
      </c>
      <c r="K67" s="37">
        <f>'R(8)'!$K23</f>
        <v>0</v>
      </c>
      <c r="L67" s="37">
        <f>'R(9)'!$K23</f>
        <v>0</v>
      </c>
      <c r="M67" s="37">
        <f>'R(10)'!$K23</f>
        <v>0</v>
      </c>
      <c r="N67" s="37">
        <f>'R(11)'!$K23</f>
        <v>0</v>
      </c>
      <c r="O67" s="37">
        <f>'R(12)'!$K23</f>
        <v>0</v>
      </c>
      <c r="P67" s="37">
        <f>'R(13)'!$K23</f>
        <v>0</v>
      </c>
      <c r="Q67" s="37">
        <f>'R(14)'!$K23</f>
        <v>0</v>
      </c>
      <c r="R67" s="37">
        <f>'R(15)'!$K23</f>
        <v>0</v>
      </c>
      <c r="S67" s="37">
        <f>'R(16)'!$K23</f>
        <v>0</v>
      </c>
      <c r="T67" s="37">
        <f>'R(17)'!$K23</f>
        <v>0</v>
      </c>
      <c r="U67" s="37">
        <f>'R(18)'!$K23</f>
        <v>0</v>
      </c>
      <c r="V67" s="37">
        <f>'R(19)'!$K23</f>
        <v>0</v>
      </c>
      <c r="W67" s="37">
        <f>'R(20)'!$K23</f>
        <v>0</v>
      </c>
      <c r="X67" s="42">
        <f t="shared" si="12"/>
        <v>0</v>
      </c>
    </row>
    <row r="68" spans="2:24" ht="14.45">
      <c r="B68" s="1132"/>
      <c r="C68" s="399" t="s">
        <v>75</v>
      </c>
      <c r="D68" s="37">
        <f>'R(1)'!$K24</f>
        <v>0</v>
      </c>
      <c r="E68" s="37">
        <f>'R(2)'!$K24</f>
        <v>0</v>
      </c>
      <c r="F68" s="37">
        <f>'R(3)'!$K24</f>
        <v>0</v>
      </c>
      <c r="G68" s="37">
        <f>'R(4)'!$K24</f>
        <v>0</v>
      </c>
      <c r="H68" s="37">
        <f>'R(5)'!$K24</f>
        <v>0</v>
      </c>
      <c r="I68" s="37">
        <f>'R(6)'!$K24</f>
        <v>0</v>
      </c>
      <c r="J68" s="37">
        <f>'R(7)'!$K24</f>
        <v>0</v>
      </c>
      <c r="K68" s="37">
        <f>'R(8)'!$K24</f>
        <v>0</v>
      </c>
      <c r="L68" s="37">
        <f>'R(9)'!$K24</f>
        <v>0</v>
      </c>
      <c r="M68" s="37">
        <f>'R(10)'!$K24</f>
        <v>0</v>
      </c>
      <c r="N68" s="37">
        <f>'R(11)'!$K24</f>
        <v>0</v>
      </c>
      <c r="O68" s="37">
        <f>'R(12)'!$K24</f>
        <v>0</v>
      </c>
      <c r="P68" s="37">
        <f>'R(13)'!$K24</f>
        <v>0</v>
      </c>
      <c r="Q68" s="37">
        <f>'R(14)'!$K24</f>
        <v>0</v>
      </c>
      <c r="R68" s="37">
        <f>'R(15)'!$K24</f>
        <v>0</v>
      </c>
      <c r="S68" s="37">
        <f>'R(16)'!$K24</f>
        <v>0</v>
      </c>
      <c r="T68" s="37">
        <f>'R(17)'!$K24</f>
        <v>0</v>
      </c>
      <c r="U68" s="37">
        <f>'R(18)'!$K24</f>
        <v>0</v>
      </c>
      <c r="V68" s="37">
        <f>'R(19)'!$K24</f>
        <v>0</v>
      </c>
      <c r="W68" s="37">
        <f>'R(20)'!$K24</f>
        <v>0</v>
      </c>
      <c r="X68" s="42">
        <f t="shared" si="12"/>
        <v>0</v>
      </c>
    </row>
    <row r="69" spans="2:24" ht="14.45">
      <c r="B69" s="1132"/>
      <c r="C69" s="399" t="s">
        <v>79</v>
      </c>
      <c r="D69" s="37">
        <f>'R(1)'!$K25</f>
        <v>0</v>
      </c>
      <c r="E69" s="37">
        <f>'R(2)'!$K25</f>
        <v>0</v>
      </c>
      <c r="F69" s="37">
        <f>'R(3)'!$K25</f>
        <v>0</v>
      </c>
      <c r="G69" s="37">
        <f>'R(4)'!$K25</f>
        <v>0</v>
      </c>
      <c r="H69" s="37">
        <f>'R(5)'!$K25</f>
        <v>0</v>
      </c>
      <c r="I69" s="37">
        <f>'R(6)'!$K25</f>
        <v>0</v>
      </c>
      <c r="J69" s="37">
        <f>'R(7)'!$K25</f>
        <v>0</v>
      </c>
      <c r="K69" s="37">
        <f>'R(8)'!$K25</f>
        <v>0</v>
      </c>
      <c r="L69" s="37">
        <f>'R(9)'!$K25</f>
        <v>0</v>
      </c>
      <c r="M69" s="37">
        <f>'R(10)'!$K25</f>
        <v>0</v>
      </c>
      <c r="N69" s="37">
        <f>'R(11)'!$K25</f>
        <v>0</v>
      </c>
      <c r="O69" s="37">
        <f>'R(12)'!$K25</f>
        <v>0</v>
      </c>
      <c r="P69" s="37">
        <f>'R(13)'!$K25</f>
        <v>0</v>
      </c>
      <c r="Q69" s="37">
        <f>'R(14)'!$K25</f>
        <v>0</v>
      </c>
      <c r="R69" s="37">
        <f>'R(15)'!$K25</f>
        <v>0</v>
      </c>
      <c r="S69" s="37">
        <f>'R(16)'!$K25</f>
        <v>0</v>
      </c>
      <c r="T69" s="37">
        <f>'R(17)'!$K25</f>
        <v>0</v>
      </c>
      <c r="U69" s="37">
        <f>'R(18)'!$K25</f>
        <v>0</v>
      </c>
      <c r="V69" s="37">
        <f>'R(19)'!$K25</f>
        <v>0</v>
      </c>
      <c r="W69" s="37">
        <f>'R(20)'!$K25</f>
        <v>0</v>
      </c>
      <c r="X69" s="42">
        <f t="shared" si="12"/>
        <v>0</v>
      </c>
    </row>
    <row r="70" spans="2:24" ht="12.75" customHeight="1">
      <c r="B70" s="1133" t="s">
        <v>83</v>
      </c>
      <c r="C70" s="400" t="s">
        <v>84</v>
      </c>
      <c r="D70" s="37">
        <f>'R(1)'!$K26</f>
        <v>0</v>
      </c>
      <c r="E70" s="37">
        <f>'R(2)'!$K26</f>
        <v>0</v>
      </c>
      <c r="F70" s="37">
        <f>'R(3)'!$K26</f>
        <v>0</v>
      </c>
      <c r="G70" s="37">
        <f>'R(4)'!$K26</f>
        <v>0</v>
      </c>
      <c r="H70" s="37">
        <f>'R(5)'!$K26</f>
        <v>0</v>
      </c>
      <c r="I70" s="37">
        <f>'R(6)'!$K26</f>
        <v>0</v>
      </c>
      <c r="J70" s="37">
        <f>'R(7)'!$K26</f>
        <v>0</v>
      </c>
      <c r="K70" s="37">
        <f>'R(8)'!$K26</f>
        <v>0</v>
      </c>
      <c r="L70" s="37">
        <f>'R(9)'!$K26</f>
        <v>0</v>
      </c>
      <c r="M70" s="37">
        <f>'R(10)'!$K26</f>
        <v>0</v>
      </c>
      <c r="N70" s="37">
        <f>'R(11)'!$K26</f>
        <v>0</v>
      </c>
      <c r="O70" s="37">
        <f>'R(12)'!$K26</f>
        <v>0</v>
      </c>
      <c r="P70" s="37">
        <f>'R(13)'!$K26</f>
        <v>0</v>
      </c>
      <c r="Q70" s="37">
        <f>'R(14)'!$K26</f>
        <v>0</v>
      </c>
      <c r="R70" s="37">
        <f>'R(15)'!$K26</f>
        <v>0</v>
      </c>
      <c r="S70" s="37">
        <f>'R(16)'!$K26</f>
        <v>0</v>
      </c>
      <c r="T70" s="37">
        <f>'R(17)'!$K26</f>
        <v>0</v>
      </c>
      <c r="U70" s="37">
        <f>'R(18)'!$K26</f>
        <v>0</v>
      </c>
      <c r="V70" s="37">
        <f>'R(19)'!$K26</f>
        <v>0</v>
      </c>
      <c r="W70" s="37">
        <f>'R(20)'!$K26</f>
        <v>0</v>
      </c>
      <c r="X70" s="42">
        <f t="shared" si="12"/>
        <v>0</v>
      </c>
    </row>
    <row r="71" spans="2:24" ht="14.45">
      <c r="B71" s="1133"/>
      <c r="C71" s="400" t="s">
        <v>256</v>
      </c>
      <c r="D71" s="37">
        <f>'R(1)'!$K27</f>
        <v>0</v>
      </c>
      <c r="E71" s="37">
        <f>'R(2)'!$K27</f>
        <v>0</v>
      </c>
      <c r="F71" s="37">
        <f>'R(3)'!$K27</f>
        <v>0</v>
      </c>
      <c r="G71" s="37">
        <f>'R(4)'!$K27</f>
        <v>0</v>
      </c>
      <c r="H71" s="37">
        <f>'R(5)'!$K27</f>
        <v>0</v>
      </c>
      <c r="I71" s="37">
        <f>'R(6)'!$K27</f>
        <v>0</v>
      </c>
      <c r="J71" s="37">
        <f>'R(7)'!$K27</f>
        <v>0</v>
      </c>
      <c r="K71" s="37">
        <f>'R(8)'!$K27</f>
        <v>0</v>
      </c>
      <c r="L71" s="37">
        <f>'R(9)'!$K27</f>
        <v>0</v>
      </c>
      <c r="M71" s="37">
        <f>'R(10)'!$K27</f>
        <v>0</v>
      </c>
      <c r="N71" s="37">
        <f>'R(11)'!$K27</f>
        <v>0</v>
      </c>
      <c r="O71" s="37">
        <f>'R(12)'!$K27</f>
        <v>0</v>
      </c>
      <c r="P71" s="37">
        <f>'R(13)'!$K27</f>
        <v>0</v>
      </c>
      <c r="Q71" s="37">
        <f>'R(14)'!$K27</f>
        <v>0</v>
      </c>
      <c r="R71" s="37">
        <f>'R(15)'!$K27</f>
        <v>0</v>
      </c>
      <c r="S71" s="37">
        <f>'R(16)'!$K27</f>
        <v>0</v>
      </c>
      <c r="T71" s="37">
        <f>'R(17)'!$K27</f>
        <v>0</v>
      </c>
      <c r="U71" s="37">
        <f>'R(18)'!$K27</f>
        <v>0</v>
      </c>
      <c r="V71" s="37">
        <f>'R(19)'!$K27</f>
        <v>0</v>
      </c>
      <c r="W71" s="37">
        <f>'R(20)'!$K27</f>
        <v>0</v>
      </c>
      <c r="X71" s="42">
        <f t="shared" si="12"/>
        <v>0</v>
      </c>
    </row>
    <row r="72" spans="2:24" ht="14.45">
      <c r="B72" s="1133"/>
      <c r="C72" s="400" t="s">
        <v>137</v>
      </c>
      <c r="D72" s="37">
        <f>'R(1)'!$K28</f>
        <v>0</v>
      </c>
      <c r="E72" s="37">
        <f>'R(2)'!$K28</f>
        <v>0</v>
      </c>
      <c r="F72" s="37">
        <f>'R(3)'!$K28</f>
        <v>0</v>
      </c>
      <c r="G72" s="37">
        <f>'R(4)'!$K28</f>
        <v>0</v>
      </c>
      <c r="H72" s="37">
        <f>'R(5)'!$K28</f>
        <v>0</v>
      </c>
      <c r="I72" s="37">
        <f>'R(6)'!$K28</f>
        <v>0</v>
      </c>
      <c r="J72" s="37">
        <f>'R(7)'!$K28</f>
        <v>0</v>
      </c>
      <c r="K72" s="37">
        <f>'R(8)'!$K28</f>
        <v>0</v>
      </c>
      <c r="L72" s="37">
        <f>'R(9)'!$K28</f>
        <v>0</v>
      </c>
      <c r="M72" s="37">
        <f>'R(10)'!$K28</f>
        <v>0</v>
      </c>
      <c r="N72" s="37">
        <f>'R(11)'!$K28</f>
        <v>0</v>
      </c>
      <c r="O72" s="37">
        <f>'R(12)'!$K28</f>
        <v>0</v>
      </c>
      <c r="P72" s="37">
        <f>'R(13)'!$K28</f>
        <v>0</v>
      </c>
      <c r="Q72" s="37">
        <f>'R(14)'!$K28</f>
        <v>0</v>
      </c>
      <c r="R72" s="37">
        <f>'R(15)'!$K28</f>
        <v>0</v>
      </c>
      <c r="S72" s="37">
        <f>'R(16)'!$K28</f>
        <v>0</v>
      </c>
      <c r="T72" s="37">
        <f>'R(17)'!$K28</f>
        <v>0</v>
      </c>
      <c r="U72" s="37">
        <f>'R(18)'!$K28</f>
        <v>0</v>
      </c>
      <c r="V72" s="37">
        <f>'R(19)'!$K28</f>
        <v>0</v>
      </c>
      <c r="W72" s="37">
        <f>'R(20)'!$K28</f>
        <v>0</v>
      </c>
      <c r="X72" s="42">
        <f t="shared" si="12"/>
        <v>0</v>
      </c>
    </row>
    <row r="73" spans="2:24" s="45" customFormat="1">
      <c r="B73" s="1321"/>
      <c r="X73" s="47"/>
    </row>
    <row r="74" spans="2:24" s="45" customFormat="1">
      <c r="B74" s="43" t="str">
        <f>'R(1)'!L13</f>
        <v>Armado, ensamblaje, falta de elementos</v>
      </c>
      <c r="X74" s="47"/>
    </row>
    <row r="75" spans="2:24" ht="15.6">
      <c r="B75" s="1321"/>
      <c r="C75" s="45"/>
      <c r="D75" s="1141" t="s">
        <v>320</v>
      </c>
      <c r="E75" s="1141"/>
      <c r="F75" s="1141"/>
      <c r="G75" s="1141"/>
      <c r="H75" s="1141"/>
      <c r="I75" s="1141"/>
      <c r="J75" s="1141"/>
      <c r="K75" s="1141"/>
      <c r="L75" s="1141"/>
      <c r="M75" s="1141"/>
      <c r="N75" s="1141"/>
      <c r="O75" s="1141"/>
      <c r="P75" s="1141"/>
      <c r="Q75" s="1141"/>
      <c r="R75" s="1141"/>
      <c r="S75" s="1141"/>
      <c r="T75" s="1141"/>
      <c r="U75" s="1141"/>
      <c r="V75" s="1141"/>
      <c r="W75" s="1141"/>
    </row>
    <row r="76" spans="2:24" ht="14.45">
      <c r="B76" s="1146" t="s">
        <v>318</v>
      </c>
      <c r="C76" s="1146"/>
      <c r="D76" s="40" t="s">
        <v>321</v>
      </c>
      <c r="E76" s="40" t="s">
        <v>322</v>
      </c>
      <c r="F76" s="40" t="s">
        <v>323</v>
      </c>
      <c r="G76" s="40" t="s">
        <v>324</v>
      </c>
      <c r="H76" s="40" t="s">
        <v>325</v>
      </c>
      <c r="I76" s="40" t="s">
        <v>326</v>
      </c>
      <c r="J76" s="40" t="s">
        <v>327</v>
      </c>
      <c r="K76" s="40" t="s">
        <v>328</v>
      </c>
      <c r="L76" s="40" t="s">
        <v>329</v>
      </c>
      <c r="M76" s="40" t="s">
        <v>330</v>
      </c>
      <c r="N76" s="40" t="s">
        <v>331</v>
      </c>
      <c r="O76" s="40" t="s">
        <v>332</v>
      </c>
      <c r="P76" s="40" t="s">
        <v>333</v>
      </c>
      <c r="Q76" s="40" t="s">
        <v>334</v>
      </c>
      <c r="R76" s="40" t="s">
        <v>335</v>
      </c>
      <c r="S76" s="40" t="s">
        <v>336</v>
      </c>
      <c r="T76" s="40" t="s">
        <v>337</v>
      </c>
      <c r="U76" s="40" t="s">
        <v>338</v>
      </c>
      <c r="V76" s="40" t="s">
        <v>339</v>
      </c>
      <c r="W76" s="40" t="s">
        <v>340</v>
      </c>
      <c r="X76" s="41" t="s">
        <v>155</v>
      </c>
    </row>
    <row r="77" spans="2:24" ht="15" customHeight="1">
      <c r="B77" s="1147" t="s">
        <v>121</v>
      </c>
      <c r="C77" s="397" t="s">
        <v>10</v>
      </c>
      <c r="D77" s="37">
        <f>'R(1)'!$L15</f>
        <v>0</v>
      </c>
      <c r="E77" s="37">
        <f>'R(2)'!$L15</f>
        <v>0</v>
      </c>
      <c r="F77" s="37">
        <f>'R(3)'!$L15</f>
        <v>0</v>
      </c>
      <c r="G77" s="37">
        <f>'R(4)'!$L15</f>
        <v>0</v>
      </c>
      <c r="H77" s="37">
        <f>'R(5)'!$L15</f>
        <v>0</v>
      </c>
      <c r="I77" s="37">
        <f>'R(6)'!$L15</f>
        <v>0</v>
      </c>
      <c r="J77" s="37">
        <f>'R(7)'!$L15</f>
        <v>0</v>
      </c>
      <c r="K77" s="37">
        <f>'R(8)'!$L15</f>
        <v>0</v>
      </c>
      <c r="L77" s="37">
        <f>'R(9)'!$L15</f>
        <v>0</v>
      </c>
      <c r="M77" s="37">
        <f>'R(10)'!$L15</f>
        <v>0</v>
      </c>
      <c r="N77" s="37">
        <f>'R(11)'!$L15</f>
        <v>0</v>
      </c>
      <c r="O77" s="37">
        <f>'R(12)'!$L15</f>
        <v>0</v>
      </c>
      <c r="P77" s="37">
        <f>'R(13)'!$L15</f>
        <v>0</v>
      </c>
      <c r="Q77" s="37">
        <f>'R(14)'!$L15</f>
        <v>0</v>
      </c>
      <c r="R77" s="37">
        <f>'R(15)'!$L15</f>
        <v>0</v>
      </c>
      <c r="S77" s="37">
        <f>'R(16)'!$L15</f>
        <v>0</v>
      </c>
      <c r="T77" s="37">
        <f>'R(17)'!$L15</f>
        <v>0</v>
      </c>
      <c r="U77" s="37">
        <f>'R(18)'!$L15</f>
        <v>0</v>
      </c>
      <c r="V77" s="37">
        <f>'R(19)'!$L15</f>
        <v>0</v>
      </c>
      <c r="W77" s="37">
        <f>'R(20)'!$L15</f>
        <v>0</v>
      </c>
      <c r="X77" s="42">
        <f t="shared" ref="X77:X90" si="13">COUNTIF(D77:W77,"x")</f>
        <v>0</v>
      </c>
    </row>
    <row r="78" spans="2:24" ht="14.45">
      <c r="B78" s="1147"/>
      <c r="C78" s="397" t="s">
        <v>20</v>
      </c>
      <c r="D78" s="37">
        <f>'R(1)'!$L16</f>
        <v>0</v>
      </c>
      <c r="E78" s="37">
        <f>'R(2)'!$L16</f>
        <v>0</v>
      </c>
      <c r="F78" s="37">
        <f>'R(3)'!$L16</f>
        <v>0</v>
      </c>
      <c r="G78" s="37">
        <f>'R(4)'!$L16</f>
        <v>0</v>
      </c>
      <c r="H78" s="37">
        <f>'R(5)'!$L16</f>
        <v>0</v>
      </c>
      <c r="I78" s="37">
        <f>'R(6)'!$L16</f>
        <v>0</v>
      </c>
      <c r="J78" s="37">
        <f>'R(7)'!$L16</f>
        <v>0</v>
      </c>
      <c r="K78" s="37">
        <f>'R(8)'!$L16</f>
        <v>0</v>
      </c>
      <c r="L78" s="37">
        <f>'R(9)'!$L16</f>
        <v>0</v>
      </c>
      <c r="M78" s="37">
        <f>'R(10)'!$L16</f>
        <v>0</v>
      </c>
      <c r="N78" s="37">
        <f>'R(11)'!$L16</f>
        <v>0</v>
      </c>
      <c r="O78" s="37">
        <f>'R(12)'!$L16</f>
        <v>0</v>
      </c>
      <c r="P78" s="37">
        <f>'R(13)'!$L16</f>
        <v>0</v>
      </c>
      <c r="Q78" s="37">
        <f>'R(14)'!$L16</f>
        <v>0</v>
      </c>
      <c r="R78" s="37">
        <f>'R(15)'!$L16</f>
        <v>0</v>
      </c>
      <c r="S78" s="37">
        <f>'R(16)'!$L16</f>
        <v>0</v>
      </c>
      <c r="T78" s="37">
        <f>'R(17)'!$L16</f>
        <v>0</v>
      </c>
      <c r="U78" s="37">
        <f>'R(18)'!$L16</f>
        <v>0</v>
      </c>
      <c r="V78" s="37">
        <f>'R(19)'!$L16</f>
        <v>0</v>
      </c>
      <c r="W78" s="37">
        <f>'R(20)'!$L16</f>
        <v>0</v>
      </c>
      <c r="X78" s="42">
        <f t="shared" si="13"/>
        <v>0</v>
      </c>
    </row>
    <row r="79" spans="2:24" ht="14.45">
      <c r="B79" s="1147"/>
      <c r="C79" s="397" t="s">
        <v>27</v>
      </c>
      <c r="D79" s="37">
        <f>'R(1)'!$L17</f>
        <v>0</v>
      </c>
      <c r="E79" s="37">
        <f>'R(2)'!$L17</f>
        <v>0</v>
      </c>
      <c r="F79" s="37">
        <f>'R(3)'!$L17</f>
        <v>0</v>
      </c>
      <c r="G79" s="37">
        <f>'R(4)'!$L17</f>
        <v>0</v>
      </c>
      <c r="H79" s="37">
        <f>'R(5)'!$L17</f>
        <v>0</v>
      </c>
      <c r="I79" s="37">
        <f>'R(6)'!$L17</f>
        <v>0</v>
      </c>
      <c r="J79" s="37">
        <f>'R(7)'!$L17</f>
        <v>0</v>
      </c>
      <c r="K79" s="37">
        <f>'R(8)'!$L17</f>
        <v>0</v>
      </c>
      <c r="L79" s="37">
        <f>'R(9)'!$L17</f>
        <v>0</v>
      </c>
      <c r="M79" s="37">
        <f>'R(10)'!$L17</f>
        <v>0</v>
      </c>
      <c r="N79" s="37">
        <f>'R(11)'!$L17</f>
        <v>0</v>
      </c>
      <c r="O79" s="37">
        <f>'R(12)'!$L17</f>
        <v>0</v>
      </c>
      <c r="P79" s="37">
        <f>'R(13)'!$L17</f>
        <v>0</v>
      </c>
      <c r="Q79" s="37">
        <f>'R(14)'!$L17</f>
        <v>0</v>
      </c>
      <c r="R79" s="37">
        <f>'R(15)'!$L17</f>
        <v>0</v>
      </c>
      <c r="S79" s="37">
        <f>'R(16)'!$L17</f>
        <v>0</v>
      </c>
      <c r="T79" s="37">
        <f>'R(17)'!$L17</f>
        <v>0</v>
      </c>
      <c r="U79" s="37">
        <f>'R(18)'!$L17</f>
        <v>0</v>
      </c>
      <c r="V79" s="37">
        <f>'R(19)'!$L17</f>
        <v>0</v>
      </c>
      <c r="W79" s="37">
        <f>'R(20)'!$L17</f>
        <v>0</v>
      </c>
      <c r="X79" s="42">
        <f t="shared" si="13"/>
        <v>0</v>
      </c>
    </row>
    <row r="80" spans="2:24" ht="15" customHeight="1">
      <c r="B80" s="1143" t="s">
        <v>32</v>
      </c>
      <c r="C80" s="398" t="s">
        <v>33</v>
      </c>
      <c r="D80" s="37">
        <f>'R(1)'!$L18</f>
        <v>0</v>
      </c>
      <c r="E80" s="37">
        <f>'R(2)'!$L18</f>
        <v>0</v>
      </c>
      <c r="F80" s="37">
        <f>'R(3)'!$L18</f>
        <v>0</v>
      </c>
      <c r="G80" s="37">
        <f>'R(4)'!$L18</f>
        <v>0</v>
      </c>
      <c r="H80" s="37">
        <f>'R(5)'!$L18</f>
        <v>0</v>
      </c>
      <c r="I80" s="37">
        <f>'R(6)'!$L18</f>
        <v>0</v>
      </c>
      <c r="J80" s="37">
        <f>'R(7)'!$L18</f>
        <v>0</v>
      </c>
      <c r="K80" s="37">
        <f>'R(8)'!$L18</f>
        <v>0</v>
      </c>
      <c r="L80" s="37">
        <f>'R(9)'!$L18</f>
        <v>0</v>
      </c>
      <c r="M80" s="37">
        <f>'R(10)'!$L18</f>
        <v>0</v>
      </c>
      <c r="N80" s="37">
        <f>'R(11)'!$L18</f>
        <v>0</v>
      </c>
      <c r="O80" s="37">
        <f>'R(12)'!$L18</f>
        <v>0</v>
      </c>
      <c r="P80" s="37">
        <f>'R(13)'!$L18</f>
        <v>0</v>
      </c>
      <c r="Q80" s="37">
        <f>'R(14)'!$L18</f>
        <v>0</v>
      </c>
      <c r="R80" s="37">
        <f>'R(15)'!$L18</f>
        <v>0</v>
      </c>
      <c r="S80" s="37">
        <f>'R(16)'!$L18</f>
        <v>0</v>
      </c>
      <c r="T80" s="37">
        <f>'R(17)'!$L18</f>
        <v>0</v>
      </c>
      <c r="U80" s="37">
        <f>'R(18)'!$L18</f>
        <v>0</v>
      </c>
      <c r="V80" s="37">
        <f>'R(19)'!$L18</f>
        <v>0</v>
      </c>
      <c r="W80" s="37">
        <f>'R(20)'!$L18</f>
        <v>0</v>
      </c>
      <c r="X80" s="42">
        <f t="shared" si="13"/>
        <v>0</v>
      </c>
    </row>
    <row r="81" spans="2:24" ht="14.45">
      <c r="B81" s="1144"/>
      <c r="C81" s="398" t="s">
        <v>42</v>
      </c>
      <c r="D81" s="37">
        <f>'R(1)'!$L19</f>
        <v>0</v>
      </c>
      <c r="E81" s="37">
        <f>'R(2)'!$L19</f>
        <v>0</v>
      </c>
      <c r="F81" s="37">
        <f>'R(3)'!$L19</f>
        <v>0</v>
      </c>
      <c r="G81" s="37">
        <f>'R(4)'!$L19</f>
        <v>0</v>
      </c>
      <c r="H81" s="37">
        <f>'R(5)'!$L19</f>
        <v>0</v>
      </c>
      <c r="I81" s="37">
        <f>'R(6)'!$L19</f>
        <v>0</v>
      </c>
      <c r="J81" s="37">
        <f>'R(7)'!$L19</f>
        <v>0</v>
      </c>
      <c r="K81" s="37">
        <f>'R(8)'!$L19</f>
        <v>0</v>
      </c>
      <c r="L81" s="37">
        <f>'R(9)'!$L19</f>
        <v>0</v>
      </c>
      <c r="M81" s="37">
        <f>'R(10)'!$L19</f>
        <v>0</v>
      </c>
      <c r="N81" s="37">
        <f>'R(11)'!$L19</f>
        <v>0</v>
      </c>
      <c r="O81" s="37">
        <f>'R(12)'!$L19</f>
        <v>0</v>
      </c>
      <c r="P81" s="37">
        <f>'R(13)'!$L19</f>
        <v>0</v>
      </c>
      <c r="Q81" s="37">
        <f>'R(14)'!$L19</f>
        <v>0</v>
      </c>
      <c r="R81" s="37">
        <f>'R(15)'!$L19</f>
        <v>0</v>
      </c>
      <c r="S81" s="37">
        <f>'R(16)'!$L19</f>
        <v>0</v>
      </c>
      <c r="T81" s="37">
        <f>'R(17)'!$L19</f>
        <v>0</v>
      </c>
      <c r="U81" s="37">
        <f>'R(18)'!$L19</f>
        <v>0</v>
      </c>
      <c r="V81" s="37">
        <f>'R(19)'!$L19</f>
        <v>0</v>
      </c>
      <c r="W81" s="37">
        <f>'R(20)'!$L19</f>
        <v>0</v>
      </c>
      <c r="X81" s="42">
        <f t="shared" si="13"/>
        <v>0</v>
      </c>
    </row>
    <row r="82" spans="2:24" ht="14.45">
      <c r="B82" s="1144"/>
      <c r="C82" s="398" t="s">
        <v>133</v>
      </c>
      <c r="D82" s="37">
        <f>'R(1)'!$L20</f>
        <v>0</v>
      </c>
      <c r="E82" s="37">
        <f>'R(2)'!$L20</f>
        <v>0</v>
      </c>
      <c r="F82" s="37">
        <f>'R(3)'!$L20</f>
        <v>0</v>
      </c>
      <c r="G82" s="37">
        <f>'R(4)'!$L20</f>
        <v>0</v>
      </c>
      <c r="H82" s="37">
        <f>'R(5)'!$L20</f>
        <v>0</v>
      </c>
      <c r="I82" s="37">
        <f>'R(6)'!$L20</f>
        <v>0</v>
      </c>
      <c r="J82" s="37">
        <f>'R(7)'!$L20</f>
        <v>0</v>
      </c>
      <c r="K82" s="37">
        <f>'R(8)'!$L20</f>
        <v>0</v>
      </c>
      <c r="L82" s="37">
        <f>'R(9)'!$L20</f>
        <v>0</v>
      </c>
      <c r="M82" s="37">
        <f>'R(10)'!$L20</f>
        <v>0</v>
      </c>
      <c r="N82" s="37">
        <f>'R(11)'!$L20</f>
        <v>0</v>
      </c>
      <c r="O82" s="37">
        <f>'R(12)'!$L20</f>
        <v>0</v>
      </c>
      <c r="P82" s="37">
        <f>'R(13)'!$L20</f>
        <v>0</v>
      </c>
      <c r="Q82" s="37">
        <f>'R(14)'!$L20</f>
        <v>0</v>
      </c>
      <c r="R82" s="37">
        <f>'R(15)'!$L20</f>
        <v>0</v>
      </c>
      <c r="S82" s="37">
        <f>'R(16)'!$L20</f>
        <v>0</v>
      </c>
      <c r="T82" s="37">
        <f>'R(17)'!$L20</f>
        <v>0</v>
      </c>
      <c r="U82" s="37">
        <f>'R(18)'!$L20</f>
        <v>0</v>
      </c>
      <c r="V82" s="37">
        <f>'R(19)'!$L20</f>
        <v>0</v>
      </c>
      <c r="W82" s="37">
        <f>'R(20)'!$L20</f>
        <v>0</v>
      </c>
      <c r="X82" s="42">
        <f t="shared" si="13"/>
        <v>0</v>
      </c>
    </row>
    <row r="83" spans="2:24" ht="14.45">
      <c r="B83" s="1145"/>
      <c r="C83" s="398" t="s">
        <v>249</v>
      </c>
      <c r="D83" s="37">
        <f>'R(1)'!$L21</f>
        <v>0</v>
      </c>
      <c r="E83" s="37">
        <f>'R(2)'!$L21</f>
        <v>0</v>
      </c>
      <c r="F83" s="37">
        <f>'R(3)'!$L21</f>
        <v>0</v>
      </c>
      <c r="G83" s="37">
        <f>'R(4)'!$L21</f>
        <v>0</v>
      </c>
      <c r="H83" s="37">
        <f>'R(5)'!$L21</f>
        <v>0</v>
      </c>
      <c r="I83" s="37">
        <f>'R(6)'!$L21</f>
        <v>0</v>
      </c>
      <c r="J83" s="37">
        <f>'R(7)'!$L21</f>
        <v>0</v>
      </c>
      <c r="K83" s="37">
        <f>'R(8)'!$L21</f>
        <v>0</v>
      </c>
      <c r="L83" s="37">
        <f>'R(9)'!$L21</f>
        <v>0</v>
      </c>
      <c r="M83" s="37">
        <f>'R(10)'!$L21</f>
        <v>0</v>
      </c>
      <c r="N83" s="37">
        <f>'R(11)'!$L21</f>
        <v>0</v>
      </c>
      <c r="O83" s="37">
        <f>'R(12)'!$L21</f>
        <v>0</v>
      </c>
      <c r="P83" s="37">
        <f>'R(13)'!$L21</f>
        <v>0</v>
      </c>
      <c r="Q83" s="37">
        <f>'R(14)'!$L21</f>
        <v>0</v>
      </c>
      <c r="R83" s="37">
        <f>'R(15)'!$L21</f>
        <v>0</v>
      </c>
      <c r="S83" s="37">
        <f>'R(16)'!$L21</f>
        <v>0</v>
      </c>
      <c r="T83" s="37">
        <f>'R(17)'!$L21</f>
        <v>0</v>
      </c>
      <c r="U83" s="37">
        <f>'R(18)'!$L21</f>
        <v>0</v>
      </c>
      <c r="V83" s="37">
        <f>'R(19)'!$L21</f>
        <v>0</v>
      </c>
      <c r="W83" s="37">
        <f>'R(20)'!$L21</f>
        <v>0</v>
      </c>
      <c r="X83" s="42">
        <f t="shared" si="13"/>
        <v>0</v>
      </c>
    </row>
    <row r="84" spans="2:24" ht="15" customHeight="1">
      <c r="B84" s="1132" t="s">
        <v>65</v>
      </c>
      <c r="C84" s="399" t="s">
        <v>66</v>
      </c>
      <c r="D84" s="37">
        <f>'R(1)'!$L22</f>
        <v>0</v>
      </c>
      <c r="E84" s="37">
        <f>'R(2)'!$L22</f>
        <v>0</v>
      </c>
      <c r="F84" s="37">
        <f>'R(3)'!$L22</f>
        <v>0</v>
      </c>
      <c r="G84" s="37">
        <f>'R(4)'!$L22</f>
        <v>0</v>
      </c>
      <c r="H84" s="37">
        <f>'R(5)'!$L22</f>
        <v>0</v>
      </c>
      <c r="I84" s="37">
        <f>'R(6)'!$L22</f>
        <v>0</v>
      </c>
      <c r="J84" s="37">
        <f>'R(7)'!$L22</f>
        <v>0</v>
      </c>
      <c r="K84" s="37">
        <f>'R(8)'!$L22</f>
        <v>0</v>
      </c>
      <c r="L84" s="37">
        <f>'R(9)'!$L22</f>
        <v>0</v>
      </c>
      <c r="M84" s="37">
        <f>'R(10)'!$L22</f>
        <v>0</v>
      </c>
      <c r="N84" s="37">
        <f>'R(11)'!$L22</f>
        <v>0</v>
      </c>
      <c r="O84" s="37">
        <f>'R(12)'!$L22</f>
        <v>0</v>
      </c>
      <c r="P84" s="37">
        <f>'R(13)'!$L22</f>
        <v>0</v>
      </c>
      <c r="Q84" s="37">
        <f>'R(14)'!$L22</f>
        <v>0</v>
      </c>
      <c r="R84" s="37">
        <f>'R(15)'!$L22</f>
        <v>0</v>
      </c>
      <c r="S84" s="37">
        <f>'R(16)'!$L22</f>
        <v>0</v>
      </c>
      <c r="T84" s="37">
        <f>'R(17)'!$L22</f>
        <v>0</v>
      </c>
      <c r="U84" s="37">
        <f>'R(18)'!$L22</f>
        <v>0</v>
      </c>
      <c r="V84" s="37">
        <f>'R(19)'!$L22</f>
        <v>0</v>
      </c>
      <c r="W84" s="37">
        <f>'R(20)'!$L22</f>
        <v>0</v>
      </c>
      <c r="X84" s="42">
        <f t="shared" si="13"/>
        <v>0</v>
      </c>
    </row>
    <row r="85" spans="2:24" ht="14.45">
      <c r="B85" s="1132"/>
      <c r="C85" s="399" t="s">
        <v>70</v>
      </c>
      <c r="D85" s="37">
        <f>'R(1)'!$L23</f>
        <v>0</v>
      </c>
      <c r="E85" s="37">
        <f>'R(2)'!$L23</f>
        <v>0</v>
      </c>
      <c r="F85" s="37">
        <f>'R(3)'!$L23</f>
        <v>0</v>
      </c>
      <c r="G85" s="37">
        <f>'R(4)'!$L23</f>
        <v>0</v>
      </c>
      <c r="H85" s="37">
        <f>'R(5)'!$L23</f>
        <v>0</v>
      </c>
      <c r="I85" s="37">
        <f>'R(6)'!$L23</f>
        <v>0</v>
      </c>
      <c r="J85" s="37">
        <f>'R(7)'!$L23</f>
        <v>0</v>
      </c>
      <c r="K85" s="37">
        <f>'R(8)'!$L23</f>
        <v>0</v>
      </c>
      <c r="L85" s="37">
        <f>'R(9)'!$L23</f>
        <v>0</v>
      </c>
      <c r="M85" s="37">
        <f>'R(10)'!$L23</f>
        <v>0</v>
      </c>
      <c r="N85" s="37">
        <f>'R(11)'!$L23</f>
        <v>0</v>
      </c>
      <c r="O85" s="37">
        <f>'R(12)'!$L23</f>
        <v>0</v>
      </c>
      <c r="P85" s="37">
        <f>'R(13)'!$L23</f>
        <v>0</v>
      </c>
      <c r="Q85" s="37">
        <f>'R(14)'!$L23</f>
        <v>0</v>
      </c>
      <c r="R85" s="37">
        <f>'R(15)'!$L23</f>
        <v>0</v>
      </c>
      <c r="S85" s="37">
        <f>'R(16)'!$L23</f>
        <v>0</v>
      </c>
      <c r="T85" s="37">
        <f>'R(17)'!$L23</f>
        <v>0</v>
      </c>
      <c r="U85" s="37">
        <f>'R(18)'!$L23</f>
        <v>0</v>
      </c>
      <c r="V85" s="37">
        <f>'R(19)'!$L23</f>
        <v>0</v>
      </c>
      <c r="W85" s="37">
        <f>'R(20)'!$L23</f>
        <v>0</v>
      </c>
      <c r="X85" s="42">
        <f t="shared" si="13"/>
        <v>0</v>
      </c>
    </row>
    <row r="86" spans="2:24" ht="14.45">
      <c r="B86" s="1132"/>
      <c r="C86" s="399" t="s">
        <v>75</v>
      </c>
      <c r="D86" s="37">
        <f>'R(1)'!$L24</f>
        <v>0</v>
      </c>
      <c r="E86" s="37">
        <f>'R(2)'!$L24</f>
        <v>0</v>
      </c>
      <c r="F86" s="37">
        <f>'R(3)'!$L24</f>
        <v>0</v>
      </c>
      <c r="G86" s="37">
        <f>'R(4)'!$L24</f>
        <v>0</v>
      </c>
      <c r="H86" s="37">
        <f>'R(5)'!$L24</f>
        <v>0</v>
      </c>
      <c r="I86" s="37">
        <f>'R(6)'!$L24</f>
        <v>0</v>
      </c>
      <c r="J86" s="37">
        <f>'R(7)'!$L24</f>
        <v>0</v>
      </c>
      <c r="K86" s="37">
        <f>'R(8)'!$L24</f>
        <v>0</v>
      </c>
      <c r="L86" s="37">
        <f>'R(9)'!$L24</f>
        <v>0</v>
      </c>
      <c r="M86" s="37">
        <f>'R(10)'!$L24</f>
        <v>0</v>
      </c>
      <c r="N86" s="37">
        <f>'R(11)'!$L24</f>
        <v>0</v>
      </c>
      <c r="O86" s="37">
        <f>'R(12)'!$L24</f>
        <v>0</v>
      </c>
      <c r="P86" s="37">
        <f>'R(13)'!$L24</f>
        <v>0</v>
      </c>
      <c r="Q86" s="37">
        <f>'R(14)'!$L24</f>
        <v>0</v>
      </c>
      <c r="R86" s="37">
        <f>'R(15)'!$L24</f>
        <v>0</v>
      </c>
      <c r="S86" s="37">
        <f>'R(16)'!$L24</f>
        <v>0</v>
      </c>
      <c r="T86" s="37">
        <f>'R(17)'!$L24</f>
        <v>0</v>
      </c>
      <c r="U86" s="37">
        <f>'R(18)'!$L24</f>
        <v>0</v>
      </c>
      <c r="V86" s="37">
        <f>'R(19)'!$L24</f>
        <v>0</v>
      </c>
      <c r="W86" s="37">
        <f>'R(20)'!$L24</f>
        <v>0</v>
      </c>
      <c r="X86" s="42">
        <f t="shared" si="13"/>
        <v>0</v>
      </c>
    </row>
    <row r="87" spans="2:24" ht="14.45">
      <c r="B87" s="1132"/>
      <c r="C87" s="399" t="s">
        <v>79</v>
      </c>
      <c r="D87" s="37">
        <f>'R(1)'!$L25</f>
        <v>0</v>
      </c>
      <c r="E87" s="37">
        <f>'R(2)'!$L25</f>
        <v>0</v>
      </c>
      <c r="F87" s="37">
        <f>'R(3)'!$L25</f>
        <v>0</v>
      </c>
      <c r="G87" s="37">
        <f>'R(4)'!$L25</f>
        <v>0</v>
      </c>
      <c r="H87" s="37">
        <f>'R(5)'!$L25</f>
        <v>0</v>
      </c>
      <c r="I87" s="37">
        <f>'R(6)'!$L25</f>
        <v>0</v>
      </c>
      <c r="J87" s="37">
        <f>'R(7)'!$L25</f>
        <v>0</v>
      </c>
      <c r="K87" s="37">
        <f>'R(8)'!$L25</f>
        <v>0</v>
      </c>
      <c r="L87" s="37">
        <f>'R(9)'!$L25</f>
        <v>0</v>
      </c>
      <c r="M87" s="37">
        <f>'R(10)'!$L25</f>
        <v>0</v>
      </c>
      <c r="N87" s="37">
        <f>'R(11)'!$L25</f>
        <v>0</v>
      </c>
      <c r="O87" s="37">
        <f>'R(12)'!$L25</f>
        <v>0</v>
      </c>
      <c r="P87" s="37">
        <f>'R(13)'!$L25</f>
        <v>0</v>
      </c>
      <c r="Q87" s="37">
        <f>'R(14)'!$L25</f>
        <v>0</v>
      </c>
      <c r="R87" s="37">
        <f>'R(15)'!$L25</f>
        <v>0</v>
      </c>
      <c r="S87" s="37">
        <f>'R(16)'!$L25</f>
        <v>0</v>
      </c>
      <c r="T87" s="37">
        <f>'R(17)'!$L25</f>
        <v>0</v>
      </c>
      <c r="U87" s="37">
        <f>'R(18)'!$L25</f>
        <v>0</v>
      </c>
      <c r="V87" s="37">
        <f>'R(19)'!$L25</f>
        <v>0</v>
      </c>
      <c r="W87" s="37">
        <f>'R(20)'!$L25</f>
        <v>0</v>
      </c>
      <c r="X87" s="42">
        <f t="shared" si="13"/>
        <v>0</v>
      </c>
    </row>
    <row r="88" spans="2:24" ht="12.75" customHeight="1">
      <c r="B88" s="1133" t="s">
        <v>83</v>
      </c>
      <c r="C88" s="400" t="s">
        <v>84</v>
      </c>
      <c r="D88" s="37">
        <f>'R(1)'!$L26</f>
        <v>0</v>
      </c>
      <c r="E88" s="37">
        <f>'R(2)'!$L26</f>
        <v>0</v>
      </c>
      <c r="F88" s="37">
        <f>'R(3)'!$L26</f>
        <v>0</v>
      </c>
      <c r="G88" s="37">
        <f>'R(4)'!$L26</f>
        <v>0</v>
      </c>
      <c r="H88" s="37">
        <f>'R(5)'!$L26</f>
        <v>0</v>
      </c>
      <c r="I88" s="37">
        <f>'R(6)'!$L26</f>
        <v>0</v>
      </c>
      <c r="J88" s="37">
        <f>'R(7)'!$L26</f>
        <v>0</v>
      </c>
      <c r="K88" s="37">
        <f>'R(8)'!$L26</f>
        <v>0</v>
      </c>
      <c r="L88" s="37">
        <f>'R(9)'!$L26</f>
        <v>0</v>
      </c>
      <c r="M88" s="37">
        <f>'R(10)'!$L26</f>
        <v>0</v>
      </c>
      <c r="N88" s="37">
        <f>'R(11)'!$L26</f>
        <v>0</v>
      </c>
      <c r="O88" s="37">
        <f>'R(12)'!$L26</f>
        <v>0</v>
      </c>
      <c r="P88" s="37">
        <f>'R(13)'!$L26</f>
        <v>0</v>
      </c>
      <c r="Q88" s="37">
        <f>'R(14)'!$L26</f>
        <v>0</v>
      </c>
      <c r="R88" s="37">
        <f>'R(15)'!$L26</f>
        <v>0</v>
      </c>
      <c r="S88" s="37">
        <f>'R(16)'!$L26</f>
        <v>0</v>
      </c>
      <c r="T88" s="37">
        <f>'R(17)'!$L26</f>
        <v>0</v>
      </c>
      <c r="U88" s="37">
        <f>'R(18)'!$L26</f>
        <v>0</v>
      </c>
      <c r="V88" s="37">
        <f>'R(19)'!$L26</f>
        <v>0</v>
      </c>
      <c r="W88" s="37">
        <f>'R(20)'!$L26</f>
        <v>0</v>
      </c>
      <c r="X88" s="42">
        <f t="shared" si="13"/>
        <v>0</v>
      </c>
    </row>
    <row r="89" spans="2:24" ht="14.45">
      <c r="B89" s="1133"/>
      <c r="C89" s="400" t="s">
        <v>256</v>
      </c>
      <c r="D89" s="37">
        <f>'R(1)'!$L27</f>
        <v>0</v>
      </c>
      <c r="E89" s="37">
        <f>'R(2)'!$L27</f>
        <v>0</v>
      </c>
      <c r="F89" s="37">
        <f>'R(3)'!$L27</f>
        <v>0</v>
      </c>
      <c r="G89" s="37">
        <f>'R(4)'!$L27</f>
        <v>0</v>
      </c>
      <c r="H89" s="37">
        <f>'R(5)'!$L27</f>
        <v>0</v>
      </c>
      <c r="I89" s="37">
        <f>'R(6)'!$L27</f>
        <v>0</v>
      </c>
      <c r="J89" s="37">
        <f>'R(7)'!$L27</f>
        <v>0</v>
      </c>
      <c r="K89" s="37">
        <f>'R(8)'!$L27</f>
        <v>0</v>
      </c>
      <c r="L89" s="37">
        <f>'R(9)'!$L27</f>
        <v>0</v>
      </c>
      <c r="M89" s="37">
        <f>'R(10)'!$L27</f>
        <v>0</v>
      </c>
      <c r="N89" s="37">
        <f>'R(11)'!$L27</f>
        <v>0</v>
      </c>
      <c r="O89" s="37">
        <f>'R(12)'!$L27</f>
        <v>0</v>
      </c>
      <c r="P89" s="37">
        <f>'R(13)'!$L27</f>
        <v>0</v>
      </c>
      <c r="Q89" s="37">
        <f>'R(14)'!$L27</f>
        <v>0</v>
      </c>
      <c r="R89" s="37">
        <f>'R(15)'!$L27</f>
        <v>0</v>
      </c>
      <c r="S89" s="37">
        <f>'R(16)'!$L27</f>
        <v>0</v>
      </c>
      <c r="T89" s="37">
        <f>'R(17)'!$L27</f>
        <v>0</v>
      </c>
      <c r="U89" s="37">
        <f>'R(18)'!$L27</f>
        <v>0</v>
      </c>
      <c r="V89" s="37">
        <f>'R(19)'!$L27</f>
        <v>0</v>
      </c>
      <c r="W89" s="37">
        <f>'R(20)'!$L27</f>
        <v>0</v>
      </c>
      <c r="X89" s="42">
        <f t="shared" si="13"/>
        <v>0</v>
      </c>
    </row>
    <row r="90" spans="2:24" ht="14.45">
      <c r="B90" s="1133"/>
      <c r="C90" s="400" t="s">
        <v>137</v>
      </c>
      <c r="D90" s="37">
        <f>'R(1)'!$L28</f>
        <v>0</v>
      </c>
      <c r="E90" s="37">
        <f>'R(2)'!$L28</f>
        <v>0</v>
      </c>
      <c r="F90" s="37">
        <f>'R(3)'!$L28</f>
        <v>0</v>
      </c>
      <c r="G90" s="37">
        <f>'R(4)'!$L28</f>
        <v>0</v>
      </c>
      <c r="H90" s="37">
        <f>'R(5)'!$L28</f>
        <v>0</v>
      </c>
      <c r="I90" s="37">
        <f>'R(6)'!$L28</f>
        <v>0</v>
      </c>
      <c r="J90" s="37">
        <f>'R(7)'!$L28</f>
        <v>0</v>
      </c>
      <c r="K90" s="37">
        <f>'R(8)'!$L28</f>
        <v>0</v>
      </c>
      <c r="L90" s="37">
        <f>'R(9)'!$L28</f>
        <v>0</v>
      </c>
      <c r="M90" s="37">
        <f>'R(10)'!$L28</f>
        <v>0</v>
      </c>
      <c r="N90" s="37">
        <f>'R(11)'!$L28</f>
        <v>0</v>
      </c>
      <c r="O90" s="37">
        <f>'R(12)'!$L28</f>
        <v>0</v>
      </c>
      <c r="P90" s="37">
        <f>'R(13)'!$L28</f>
        <v>0</v>
      </c>
      <c r="Q90" s="37">
        <f>'R(14)'!$L28</f>
        <v>0</v>
      </c>
      <c r="R90" s="37">
        <f>'R(15)'!$L28</f>
        <v>0</v>
      </c>
      <c r="S90" s="37">
        <f>'R(16)'!$L28</f>
        <v>0</v>
      </c>
      <c r="T90" s="37">
        <f>'R(17)'!$L28</f>
        <v>0</v>
      </c>
      <c r="U90" s="37">
        <f>'R(18)'!$L28</f>
        <v>0</v>
      </c>
      <c r="V90" s="37">
        <f>'R(19)'!$L28</f>
        <v>0</v>
      </c>
      <c r="W90" s="37">
        <f>'R(20)'!$L28</f>
        <v>0</v>
      </c>
      <c r="X90" s="42">
        <f t="shared" si="13"/>
        <v>0</v>
      </c>
    </row>
    <row r="91" spans="2:24" s="45" customFormat="1">
      <c r="B91" s="1321"/>
      <c r="X91" s="47"/>
    </row>
    <row r="92" spans="2:24" s="45" customFormat="1">
      <c r="B92" s="43" t="str">
        <f>'R(1)'!M13</f>
        <v>Dimensiones, escuadrías</v>
      </c>
      <c r="X92" s="47"/>
    </row>
    <row r="93" spans="2:24" ht="15.6">
      <c r="B93" s="1321"/>
      <c r="C93" s="45"/>
      <c r="D93" s="1141" t="s">
        <v>320</v>
      </c>
      <c r="E93" s="1141"/>
      <c r="F93" s="1141"/>
      <c r="G93" s="1141"/>
      <c r="H93" s="1141"/>
      <c r="I93" s="1141"/>
      <c r="J93" s="1141"/>
      <c r="K93" s="1141"/>
      <c r="L93" s="1141"/>
      <c r="M93" s="1141"/>
      <c r="N93" s="1141"/>
      <c r="O93" s="1141"/>
      <c r="P93" s="1141"/>
      <c r="Q93" s="1141"/>
      <c r="R93" s="1141"/>
      <c r="S93" s="1141"/>
      <c r="T93" s="1141"/>
      <c r="U93" s="1141"/>
      <c r="V93" s="1141"/>
      <c r="W93" s="1141"/>
    </row>
    <row r="94" spans="2:24" ht="14.45">
      <c r="B94" s="1146" t="s">
        <v>318</v>
      </c>
      <c r="C94" s="1146"/>
      <c r="D94" s="40" t="s">
        <v>321</v>
      </c>
      <c r="E94" s="40" t="s">
        <v>322</v>
      </c>
      <c r="F94" s="40" t="s">
        <v>323</v>
      </c>
      <c r="G94" s="40" t="s">
        <v>324</v>
      </c>
      <c r="H94" s="40" t="s">
        <v>325</v>
      </c>
      <c r="I94" s="40" t="s">
        <v>326</v>
      </c>
      <c r="J94" s="40" t="s">
        <v>327</v>
      </c>
      <c r="K94" s="40" t="s">
        <v>328</v>
      </c>
      <c r="L94" s="40" t="s">
        <v>329</v>
      </c>
      <c r="M94" s="40" t="s">
        <v>330</v>
      </c>
      <c r="N94" s="40" t="s">
        <v>331</v>
      </c>
      <c r="O94" s="40" t="s">
        <v>332</v>
      </c>
      <c r="P94" s="40" t="s">
        <v>333</v>
      </c>
      <c r="Q94" s="40" t="s">
        <v>334</v>
      </c>
      <c r="R94" s="40" t="s">
        <v>335</v>
      </c>
      <c r="S94" s="40" t="s">
        <v>336</v>
      </c>
      <c r="T94" s="40" t="s">
        <v>337</v>
      </c>
      <c r="U94" s="40" t="s">
        <v>338</v>
      </c>
      <c r="V94" s="40" t="s">
        <v>339</v>
      </c>
      <c r="W94" s="40" t="s">
        <v>340</v>
      </c>
      <c r="X94" s="41" t="s">
        <v>155</v>
      </c>
    </row>
    <row r="95" spans="2:24" ht="15" customHeight="1">
      <c r="B95" s="1147" t="s">
        <v>121</v>
      </c>
      <c r="C95" s="397" t="s">
        <v>10</v>
      </c>
      <c r="D95" s="37">
        <f>'R(1)'!$M15</f>
        <v>0</v>
      </c>
      <c r="E95" s="37">
        <f>'R(2)'!$M15</f>
        <v>0</v>
      </c>
      <c r="F95" s="37">
        <f>'R(3)'!$M15</f>
        <v>0</v>
      </c>
      <c r="G95" s="37">
        <f>'R(4)'!$M15</f>
        <v>0</v>
      </c>
      <c r="H95" s="37">
        <f>'R(5)'!$M15</f>
        <v>0</v>
      </c>
      <c r="I95" s="37">
        <f>'R(6)'!$M15</f>
        <v>0</v>
      </c>
      <c r="J95" s="37">
        <f>'R(7)'!$M15</f>
        <v>0</v>
      </c>
      <c r="K95" s="37">
        <f>'R(8)'!$M15</f>
        <v>0</v>
      </c>
      <c r="L95" s="37">
        <f>'R(9)'!$M15</f>
        <v>0</v>
      </c>
      <c r="M95" s="37">
        <f>'R(10)'!$M15</f>
        <v>0</v>
      </c>
      <c r="N95" s="37">
        <f>'R(11)'!$M15</f>
        <v>0</v>
      </c>
      <c r="O95" s="37">
        <f>'R(12)'!$M15</f>
        <v>0</v>
      </c>
      <c r="P95" s="37">
        <f>'R(13)'!$M15</f>
        <v>0</v>
      </c>
      <c r="Q95" s="37">
        <f>'R(14)'!$M15</f>
        <v>0</v>
      </c>
      <c r="R95" s="37">
        <f>'R(15)'!$M15</f>
        <v>0</v>
      </c>
      <c r="S95" s="37">
        <f>'R(16)'!$M15</f>
        <v>0</v>
      </c>
      <c r="T95" s="37">
        <f>'R(17)'!$M15</f>
        <v>0</v>
      </c>
      <c r="U95" s="37">
        <f>'R(18)'!$M15</f>
        <v>0</v>
      </c>
      <c r="V95" s="37">
        <f>'R(19)'!$M15</f>
        <v>0</v>
      </c>
      <c r="W95" s="37">
        <f>'R(20)'!$M15</f>
        <v>0</v>
      </c>
      <c r="X95" s="42">
        <f t="shared" ref="X95:X108" si="14">COUNTIF(D95:W95,"x")</f>
        <v>0</v>
      </c>
    </row>
    <row r="96" spans="2:24" ht="14.45">
      <c r="B96" s="1147"/>
      <c r="C96" s="397" t="s">
        <v>20</v>
      </c>
      <c r="D96" s="37">
        <f>'R(1)'!$M16</f>
        <v>0</v>
      </c>
      <c r="E96" s="37">
        <f>'R(2)'!$M16</f>
        <v>0</v>
      </c>
      <c r="F96" s="37">
        <f>'R(3)'!$M16</f>
        <v>0</v>
      </c>
      <c r="G96" s="37">
        <f>'R(4)'!$M16</f>
        <v>0</v>
      </c>
      <c r="H96" s="37">
        <f>'R(5)'!$M16</f>
        <v>0</v>
      </c>
      <c r="I96" s="37">
        <f>'R(6)'!$M16</f>
        <v>0</v>
      </c>
      <c r="J96" s="37">
        <f>'R(7)'!$M16</f>
        <v>0</v>
      </c>
      <c r="K96" s="37">
        <f>'R(8)'!$M16</f>
        <v>0</v>
      </c>
      <c r="L96" s="37">
        <f>'R(9)'!$M16</f>
        <v>0</v>
      </c>
      <c r="M96" s="37">
        <f>'R(10)'!$M16</f>
        <v>0</v>
      </c>
      <c r="N96" s="37">
        <f>'R(11)'!$M16</f>
        <v>0</v>
      </c>
      <c r="O96" s="37">
        <f>'R(12)'!$M16</f>
        <v>0</v>
      </c>
      <c r="P96" s="37">
        <f>'R(13)'!$M16</f>
        <v>0</v>
      </c>
      <c r="Q96" s="37">
        <f>'R(14)'!$M16</f>
        <v>0</v>
      </c>
      <c r="R96" s="37">
        <f>'R(15)'!$M16</f>
        <v>0</v>
      </c>
      <c r="S96" s="37">
        <f>'R(16)'!$M16</f>
        <v>0</v>
      </c>
      <c r="T96" s="37">
        <f>'R(17)'!$M16</f>
        <v>0</v>
      </c>
      <c r="U96" s="37">
        <f>'R(18)'!$M16</f>
        <v>0</v>
      </c>
      <c r="V96" s="37">
        <f>'R(19)'!$M16</f>
        <v>0</v>
      </c>
      <c r="W96" s="37">
        <f>'R(20)'!$M16</f>
        <v>0</v>
      </c>
      <c r="X96" s="42">
        <f t="shared" si="14"/>
        <v>0</v>
      </c>
    </row>
    <row r="97" spans="2:24" ht="14.45">
      <c r="B97" s="1147"/>
      <c r="C97" s="397" t="s">
        <v>27</v>
      </c>
      <c r="D97" s="37">
        <f>'R(1)'!$M17</f>
        <v>0</v>
      </c>
      <c r="E97" s="37">
        <f>'R(2)'!$M17</f>
        <v>0</v>
      </c>
      <c r="F97" s="37">
        <f>'R(3)'!$M17</f>
        <v>0</v>
      </c>
      <c r="G97" s="37">
        <f>'R(4)'!$M17</f>
        <v>0</v>
      </c>
      <c r="H97" s="37">
        <f>'R(5)'!$M17</f>
        <v>0</v>
      </c>
      <c r="I97" s="37">
        <f>'R(6)'!$M17</f>
        <v>0</v>
      </c>
      <c r="J97" s="37">
        <f>'R(7)'!$M17</f>
        <v>0</v>
      </c>
      <c r="K97" s="37">
        <f>'R(8)'!$M17</f>
        <v>0</v>
      </c>
      <c r="L97" s="37">
        <f>'R(9)'!$M17</f>
        <v>0</v>
      </c>
      <c r="M97" s="37">
        <f>'R(10)'!$M17</f>
        <v>0</v>
      </c>
      <c r="N97" s="37">
        <f>'R(11)'!$M17</f>
        <v>0</v>
      </c>
      <c r="O97" s="37">
        <f>'R(12)'!$M17</f>
        <v>0</v>
      </c>
      <c r="P97" s="37">
        <f>'R(13)'!$M17</f>
        <v>0</v>
      </c>
      <c r="Q97" s="37">
        <f>'R(14)'!$M17</f>
        <v>0</v>
      </c>
      <c r="R97" s="37">
        <f>'R(15)'!$M17</f>
        <v>0</v>
      </c>
      <c r="S97" s="37">
        <f>'R(16)'!$M17</f>
        <v>0</v>
      </c>
      <c r="T97" s="37">
        <f>'R(17)'!$M17</f>
        <v>0</v>
      </c>
      <c r="U97" s="37">
        <f>'R(18)'!$M17</f>
        <v>0</v>
      </c>
      <c r="V97" s="37">
        <f>'R(19)'!$M17</f>
        <v>0</v>
      </c>
      <c r="W97" s="37">
        <f>'R(20)'!$M17</f>
        <v>0</v>
      </c>
      <c r="X97" s="42">
        <f t="shared" si="14"/>
        <v>0</v>
      </c>
    </row>
    <row r="98" spans="2:24" ht="15" customHeight="1">
      <c r="B98" s="1143" t="s">
        <v>32</v>
      </c>
      <c r="C98" s="398" t="s">
        <v>33</v>
      </c>
      <c r="D98" s="37">
        <f>'R(1)'!$M18</f>
        <v>0</v>
      </c>
      <c r="E98" s="37">
        <f>'R(2)'!$M18</f>
        <v>0</v>
      </c>
      <c r="F98" s="37">
        <f>'R(3)'!$M18</f>
        <v>0</v>
      </c>
      <c r="G98" s="37">
        <f>'R(4)'!$M18</f>
        <v>0</v>
      </c>
      <c r="H98" s="37">
        <f>'R(5)'!$M18</f>
        <v>0</v>
      </c>
      <c r="I98" s="37">
        <f>'R(6)'!$M18</f>
        <v>0</v>
      </c>
      <c r="J98" s="37">
        <f>'R(7)'!$M18</f>
        <v>0</v>
      </c>
      <c r="K98" s="37">
        <f>'R(8)'!$M18</f>
        <v>0</v>
      </c>
      <c r="L98" s="37">
        <f>'R(9)'!$M18</f>
        <v>0</v>
      </c>
      <c r="M98" s="37">
        <f>'R(10)'!$M18</f>
        <v>0</v>
      </c>
      <c r="N98" s="37">
        <f>'R(11)'!$M18</f>
        <v>0</v>
      </c>
      <c r="O98" s="37">
        <f>'R(12)'!$M18</f>
        <v>0</v>
      </c>
      <c r="P98" s="37">
        <f>'R(13)'!$M18</f>
        <v>0</v>
      </c>
      <c r="Q98" s="37">
        <f>'R(14)'!$M18</f>
        <v>0</v>
      </c>
      <c r="R98" s="37">
        <f>'R(15)'!$M18</f>
        <v>0</v>
      </c>
      <c r="S98" s="37">
        <f>'R(16)'!$M18</f>
        <v>0</v>
      </c>
      <c r="T98" s="37">
        <f>'R(17)'!$M18</f>
        <v>0</v>
      </c>
      <c r="U98" s="37">
        <f>'R(18)'!$M18</f>
        <v>0</v>
      </c>
      <c r="V98" s="37">
        <f>'R(19)'!$M18</f>
        <v>0</v>
      </c>
      <c r="W98" s="37">
        <f>'R(20)'!$M18</f>
        <v>0</v>
      </c>
      <c r="X98" s="42">
        <f t="shared" si="14"/>
        <v>0</v>
      </c>
    </row>
    <row r="99" spans="2:24" ht="14.45">
      <c r="B99" s="1144"/>
      <c r="C99" s="398" t="s">
        <v>42</v>
      </c>
      <c r="D99" s="37">
        <f>'R(1)'!$M19</f>
        <v>0</v>
      </c>
      <c r="E99" s="37">
        <f>'R(2)'!$M19</f>
        <v>0</v>
      </c>
      <c r="F99" s="37">
        <f>'R(3)'!$M19</f>
        <v>0</v>
      </c>
      <c r="G99" s="37">
        <f>'R(4)'!$M19</f>
        <v>0</v>
      </c>
      <c r="H99" s="37">
        <f>'R(5)'!$M19</f>
        <v>0</v>
      </c>
      <c r="I99" s="37">
        <f>'R(6)'!$M19</f>
        <v>0</v>
      </c>
      <c r="J99" s="37">
        <f>'R(7)'!$M19</f>
        <v>0</v>
      </c>
      <c r="K99" s="37">
        <f>'R(8)'!$M19</f>
        <v>0</v>
      </c>
      <c r="L99" s="37">
        <f>'R(9)'!$M19</f>
        <v>0</v>
      </c>
      <c r="M99" s="37">
        <f>'R(10)'!$M19</f>
        <v>0</v>
      </c>
      <c r="N99" s="37">
        <f>'R(11)'!$M19</f>
        <v>0</v>
      </c>
      <c r="O99" s="37">
        <f>'R(12)'!$M19</f>
        <v>0</v>
      </c>
      <c r="P99" s="37">
        <f>'R(13)'!$M19</f>
        <v>0</v>
      </c>
      <c r="Q99" s="37">
        <f>'R(14)'!$M19</f>
        <v>0</v>
      </c>
      <c r="R99" s="37">
        <f>'R(15)'!$M19</f>
        <v>0</v>
      </c>
      <c r="S99" s="37">
        <f>'R(16)'!$M19</f>
        <v>0</v>
      </c>
      <c r="T99" s="37">
        <f>'R(17)'!$M19</f>
        <v>0</v>
      </c>
      <c r="U99" s="37">
        <f>'R(18)'!$M19</f>
        <v>0</v>
      </c>
      <c r="V99" s="37">
        <f>'R(19)'!$M19</f>
        <v>0</v>
      </c>
      <c r="W99" s="37">
        <f>'R(20)'!$M19</f>
        <v>0</v>
      </c>
      <c r="X99" s="42">
        <f t="shared" si="14"/>
        <v>0</v>
      </c>
    </row>
    <row r="100" spans="2:24" ht="14.45">
      <c r="B100" s="1144"/>
      <c r="C100" s="398" t="s">
        <v>133</v>
      </c>
      <c r="D100" s="37">
        <f>'R(1)'!$M20</f>
        <v>0</v>
      </c>
      <c r="E100" s="37">
        <f>'R(2)'!$M20</f>
        <v>0</v>
      </c>
      <c r="F100" s="37">
        <f>'R(3)'!$M20</f>
        <v>0</v>
      </c>
      <c r="G100" s="37">
        <f>'R(4)'!$M20</f>
        <v>0</v>
      </c>
      <c r="H100" s="37">
        <f>'R(5)'!$M20</f>
        <v>0</v>
      </c>
      <c r="I100" s="37">
        <f>'R(6)'!$M20</f>
        <v>0</v>
      </c>
      <c r="J100" s="37">
        <f>'R(7)'!$M20</f>
        <v>0</v>
      </c>
      <c r="K100" s="37">
        <f>'R(8)'!$M20</f>
        <v>0</v>
      </c>
      <c r="L100" s="37">
        <f>'R(9)'!$M20</f>
        <v>0</v>
      </c>
      <c r="M100" s="37">
        <f>'R(10)'!$M20</f>
        <v>0</v>
      </c>
      <c r="N100" s="37">
        <f>'R(11)'!$M20</f>
        <v>0</v>
      </c>
      <c r="O100" s="37">
        <f>'R(12)'!$M20</f>
        <v>0</v>
      </c>
      <c r="P100" s="37">
        <f>'R(13)'!$M20</f>
        <v>0</v>
      </c>
      <c r="Q100" s="37">
        <f>'R(14)'!$M20</f>
        <v>0</v>
      </c>
      <c r="R100" s="37">
        <f>'R(15)'!$M20</f>
        <v>0</v>
      </c>
      <c r="S100" s="37">
        <f>'R(16)'!$M20</f>
        <v>0</v>
      </c>
      <c r="T100" s="37">
        <f>'R(17)'!$M20</f>
        <v>0</v>
      </c>
      <c r="U100" s="37">
        <f>'R(18)'!$M20</f>
        <v>0</v>
      </c>
      <c r="V100" s="37">
        <f>'R(19)'!$M20</f>
        <v>0</v>
      </c>
      <c r="W100" s="37">
        <f>'R(20)'!$M20</f>
        <v>0</v>
      </c>
      <c r="X100" s="42">
        <f t="shared" si="14"/>
        <v>0</v>
      </c>
    </row>
    <row r="101" spans="2:24" ht="15" customHeight="1">
      <c r="B101" s="1145"/>
      <c r="C101" s="398" t="s">
        <v>249</v>
      </c>
      <c r="D101" s="37">
        <f>'R(1)'!$M21</f>
        <v>0</v>
      </c>
      <c r="E101" s="37">
        <f>'R(2)'!$M21</f>
        <v>0</v>
      </c>
      <c r="F101" s="37">
        <f>'R(3)'!$M21</f>
        <v>0</v>
      </c>
      <c r="G101" s="37">
        <f>'R(4)'!$M21</f>
        <v>0</v>
      </c>
      <c r="H101" s="37">
        <f>'R(5)'!$M21</f>
        <v>0</v>
      </c>
      <c r="I101" s="37">
        <f>'R(6)'!$M21</f>
        <v>0</v>
      </c>
      <c r="J101" s="37">
        <f>'R(7)'!$M21</f>
        <v>0</v>
      </c>
      <c r="K101" s="37">
        <f>'R(8)'!$M21</f>
        <v>0</v>
      </c>
      <c r="L101" s="37">
        <f>'R(9)'!$M21</f>
        <v>0</v>
      </c>
      <c r="M101" s="37">
        <f>'R(10)'!$M21</f>
        <v>0</v>
      </c>
      <c r="N101" s="37">
        <f>'R(11)'!$M21</f>
        <v>0</v>
      </c>
      <c r="O101" s="37">
        <f>'R(12)'!$M21</f>
        <v>0</v>
      </c>
      <c r="P101" s="37">
        <f>'R(13)'!$M21</f>
        <v>0</v>
      </c>
      <c r="Q101" s="37">
        <f>'R(14)'!$M21</f>
        <v>0</v>
      </c>
      <c r="R101" s="37">
        <f>'R(15)'!$M21</f>
        <v>0</v>
      </c>
      <c r="S101" s="37">
        <f>'R(16)'!$M21</f>
        <v>0</v>
      </c>
      <c r="T101" s="37">
        <f>'R(17)'!$M21</f>
        <v>0</v>
      </c>
      <c r="U101" s="37">
        <f>'R(18)'!$M21</f>
        <v>0</v>
      </c>
      <c r="V101" s="37">
        <f>'R(19)'!$M21</f>
        <v>0</v>
      </c>
      <c r="W101" s="37">
        <f>'R(20)'!$M21</f>
        <v>0</v>
      </c>
      <c r="X101" s="42">
        <f t="shared" si="14"/>
        <v>0</v>
      </c>
    </row>
    <row r="102" spans="2:24" ht="15" customHeight="1">
      <c r="B102" s="1132" t="s">
        <v>65</v>
      </c>
      <c r="C102" s="399" t="s">
        <v>66</v>
      </c>
      <c r="D102" s="37">
        <f>'R(1)'!$M22</f>
        <v>0</v>
      </c>
      <c r="E102" s="37">
        <f>'R(2)'!$M22</f>
        <v>0</v>
      </c>
      <c r="F102" s="37">
        <f>'R(3)'!$M22</f>
        <v>0</v>
      </c>
      <c r="G102" s="37">
        <f>'R(4)'!$M22</f>
        <v>0</v>
      </c>
      <c r="H102" s="37">
        <f>'R(5)'!$M22</f>
        <v>0</v>
      </c>
      <c r="I102" s="37">
        <f>'R(6)'!$M22</f>
        <v>0</v>
      </c>
      <c r="J102" s="37">
        <f>'R(7)'!$M22</f>
        <v>0</v>
      </c>
      <c r="K102" s="37">
        <f>'R(8)'!$M22</f>
        <v>0</v>
      </c>
      <c r="L102" s="37">
        <f>'R(9)'!$M22</f>
        <v>0</v>
      </c>
      <c r="M102" s="37">
        <f>'R(10)'!$M22</f>
        <v>0</v>
      </c>
      <c r="N102" s="37">
        <f>'R(11)'!$M22</f>
        <v>0</v>
      </c>
      <c r="O102" s="37">
        <f>'R(12)'!$M22</f>
        <v>0</v>
      </c>
      <c r="P102" s="37">
        <f>'R(13)'!$M22</f>
        <v>0</v>
      </c>
      <c r="Q102" s="37">
        <f>'R(14)'!$M22</f>
        <v>0</v>
      </c>
      <c r="R102" s="37">
        <f>'R(15)'!$M22</f>
        <v>0</v>
      </c>
      <c r="S102" s="37">
        <f>'R(16)'!$M22</f>
        <v>0</v>
      </c>
      <c r="T102" s="37">
        <f>'R(17)'!$M22</f>
        <v>0</v>
      </c>
      <c r="U102" s="37">
        <f>'R(18)'!$M22</f>
        <v>0</v>
      </c>
      <c r="V102" s="37">
        <f>'R(19)'!$M22</f>
        <v>0</v>
      </c>
      <c r="W102" s="37">
        <f>'R(20)'!$M22</f>
        <v>0</v>
      </c>
      <c r="X102" s="42">
        <f t="shared" si="14"/>
        <v>0</v>
      </c>
    </row>
    <row r="103" spans="2:24" ht="14.45">
      <c r="B103" s="1132"/>
      <c r="C103" s="399" t="s">
        <v>70</v>
      </c>
      <c r="D103" s="37">
        <f>'R(1)'!$M23</f>
        <v>0</v>
      </c>
      <c r="E103" s="37">
        <f>'R(2)'!$M23</f>
        <v>0</v>
      </c>
      <c r="F103" s="37">
        <f>'R(3)'!$M23</f>
        <v>0</v>
      </c>
      <c r="G103" s="37">
        <f>'R(4)'!$M23</f>
        <v>0</v>
      </c>
      <c r="H103" s="37">
        <f>'R(5)'!$M23</f>
        <v>0</v>
      </c>
      <c r="I103" s="37">
        <f>'R(6)'!$M23</f>
        <v>0</v>
      </c>
      <c r="J103" s="37">
        <f>'R(7)'!$M23</f>
        <v>0</v>
      </c>
      <c r="K103" s="37">
        <f>'R(8)'!$M23</f>
        <v>0</v>
      </c>
      <c r="L103" s="37">
        <f>'R(9)'!$M23</f>
        <v>0</v>
      </c>
      <c r="M103" s="37">
        <f>'R(10)'!$M23</f>
        <v>0</v>
      </c>
      <c r="N103" s="37">
        <f>'R(11)'!$M23</f>
        <v>0</v>
      </c>
      <c r="O103" s="37">
        <f>'R(12)'!$M23</f>
        <v>0</v>
      </c>
      <c r="P103" s="37">
        <f>'R(13)'!$M23</f>
        <v>0</v>
      </c>
      <c r="Q103" s="37">
        <f>'R(14)'!$M23</f>
        <v>0</v>
      </c>
      <c r="R103" s="37">
        <f>'R(15)'!$M23</f>
        <v>0</v>
      </c>
      <c r="S103" s="37">
        <f>'R(16)'!$M23</f>
        <v>0</v>
      </c>
      <c r="T103" s="37">
        <f>'R(17)'!$M23</f>
        <v>0</v>
      </c>
      <c r="U103" s="37">
        <f>'R(18)'!$M23</f>
        <v>0</v>
      </c>
      <c r="V103" s="37">
        <f>'R(19)'!$M23</f>
        <v>0</v>
      </c>
      <c r="W103" s="37">
        <f>'R(20)'!$M23</f>
        <v>0</v>
      </c>
      <c r="X103" s="42">
        <f t="shared" si="14"/>
        <v>0</v>
      </c>
    </row>
    <row r="104" spans="2:24" ht="14.45">
      <c r="B104" s="1132"/>
      <c r="C104" s="399" t="s">
        <v>75</v>
      </c>
      <c r="D104" s="37">
        <f>'R(1)'!$M24</f>
        <v>0</v>
      </c>
      <c r="E104" s="37">
        <f>'R(2)'!$M24</f>
        <v>0</v>
      </c>
      <c r="F104" s="37">
        <f>'R(3)'!$M24</f>
        <v>0</v>
      </c>
      <c r="G104" s="37">
        <f>'R(4)'!$M24</f>
        <v>0</v>
      </c>
      <c r="H104" s="37">
        <f>'R(5)'!$M24</f>
        <v>0</v>
      </c>
      <c r="I104" s="37">
        <f>'R(6)'!$M24</f>
        <v>0</v>
      </c>
      <c r="J104" s="37">
        <f>'R(7)'!$M24</f>
        <v>0</v>
      </c>
      <c r="K104" s="37">
        <f>'R(8)'!$M24</f>
        <v>0</v>
      </c>
      <c r="L104" s="37">
        <f>'R(9)'!$M24</f>
        <v>0</v>
      </c>
      <c r="M104" s="37">
        <f>'R(10)'!$M24</f>
        <v>0</v>
      </c>
      <c r="N104" s="37">
        <f>'R(11)'!$M24</f>
        <v>0</v>
      </c>
      <c r="O104" s="37">
        <f>'R(12)'!$M24</f>
        <v>0</v>
      </c>
      <c r="P104" s="37">
        <f>'R(13)'!$M24</f>
        <v>0</v>
      </c>
      <c r="Q104" s="37">
        <f>'R(14)'!$M24</f>
        <v>0</v>
      </c>
      <c r="R104" s="37">
        <f>'R(15)'!$M24</f>
        <v>0</v>
      </c>
      <c r="S104" s="37">
        <f>'R(16)'!$M24</f>
        <v>0</v>
      </c>
      <c r="T104" s="37">
        <f>'R(17)'!$M24</f>
        <v>0</v>
      </c>
      <c r="U104" s="37">
        <f>'R(18)'!$M24</f>
        <v>0</v>
      </c>
      <c r="V104" s="37">
        <f>'R(19)'!$M24</f>
        <v>0</v>
      </c>
      <c r="W104" s="37">
        <f>'R(20)'!$M24</f>
        <v>0</v>
      </c>
      <c r="X104" s="42">
        <f t="shared" si="14"/>
        <v>0</v>
      </c>
    </row>
    <row r="105" spans="2:24" ht="14.45">
      <c r="B105" s="1132"/>
      <c r="C105" s="399" t="s">
        <v>79</v>
      </c>
      <c r="D105" s="37">
        <f>'R(1)'!$M25</f>
        <v>0</v>
      </c>
      <c r="E105" s="37">
        <f>'R(2)'!$M25</f>
        <v>0</v>
      </c>
      <c r="F105" s="37">
        <f>'R(3)'!$M25</f>
        <v>0</v>
      </c>
      <c r="G105" s="37">
        <f>'R(4)'!$M25</f>
        <v>0</v>
      </c>
      <c r="H105" s="37">
        <f>'R(5)'!$M25</f>
        <v>0</v>
      </c>
      <c r="I105" s="37">
        <f>'R(6)'!$M25</f>
        <v>0</v>
      </c>
      <c r="J105" s="37">
        <f>'R(7)'!$M25</f>
        <v>0</v>
      </c>
      <c r="K105" s="37">
        <f>'R(8)'!$M25</f>
        <v>0</v>
      </c>
      <c r="L105" s="37">
        <f>'R(9)'!$M25</f>
        <v>0</v>
      </c>
      <c r="M105" s="37">
        <f>'R(10)'!$M25</f>
        <v>0</v>
      </c>
      <c r="N105" s="37">
        <f>'R(11)'!$M25</f>
        <v>0</v>
      </c>
      <c r="O105" s="37">
        <f>'R(12)'!$M25</f>
        <v>0</v>
      </c>
      <c r="P105" s="37">
        <f>'R(13)'!$M25</f>
        <v>0</v>
      </c>
      <c r="Q105" s="37">
        <f>'R(14)'!$M25</f>
        <v>0</v>
      </c>
      <c r="R105" s="37">
        <f>'R(15)'!$M25</f>
        <v>0</v>
      </c>
      <c r="S105" s="37">
        <f>'R(16)'!$M25</f>
        <v>0</v>
      </c>
      <c r="T105" s="37">
        <f>'R(17)'!$M25</f>
        <v>0</v>
      </c>
      <c r="U105" s="37">
        <f>'R(18)'!$M25</f>
        <v>0</v>
      </c>
      <c r="V105" s="37">
        <f>'R(19)'!$M25</f>
        <v>0</v>
      </c>
      <c r="W105" s="37">
        <f>'R(20)'!$M25</f>
        <v>0</v>
      </c>
      <c r="X105" s="42">
        <f t="shared" si="14"/>
        <v>0</v>
      </c>
    </row>
    <row r="106" spans="2:24" ht="12.75" customHeight="1">
      <c r="B106" s="1133" t="s">
        <v>83</v>
      </c>
      <c r="C106" s="400" t="s">
        <v>84</v>
      </c>
      <c r="D106" s="37">
        <f>'R(1)'!$M26</f>
        <v>0</v>
      </c>
      <c r="E106" s="37">
        <f>'R(2)'!$M26</f>
        <v>0</v>
      </c>
      <c r="F106" s="37">
        <f>'R(3)'!$M26</f>
        <v>0</v>
      </c>
      <c r="G106" s="37">
        <f>'R(4)'!$M26</f>
        <v>0</v>
      </c>
      <c r="H106" s="37">
        <f>'R(5)'!$M26</f>
        <v>0</v>
      </c>
      <c r="I106" s="37">
        <f>'R(6)'!$M26</f>
        <v>0</v>
      </c>
      <c r="J106" s="37">
        <f>'R(7)'!$M26</f>
        <v>0</v>
      </c>
      <c r="K106" s="37">
        <f>'R(8)'!$M26</f>
        <v>0</v>
      </c>
      <c r="L106" s="37">
        <f>'R(9)'!$M26</f>
        <v>0</v>
      </c>
      <c r="M106" s="37">
        <f>'R(10)'!$M26</f>
        <v>0</v>
      </c>
      <c r="N106" s="37">
        <f>'R(11)'!$M26</f>
        <v>0</v>
      </c>
      <c r="O106" s="37">
        <f>'R(12)'!$M26</f>
        <v>0</v>
      </c>
      <c r="P106" s="37">
        <f>'R(13)'!$M26</f>
        <v>0</v>
      </c>
      <c r="Q106" s="37">
        <f>'R(14)'!$M26</f>
        <v>0</v>
      </c>
      <c r="R106" s="37">
        <f>'R(15)'!$M26</f>
        <v>0</v>
      </c>
      <c r="S106" s="37">
        <f>'R(16)'!$M26</f>
        <v>0</v>
      </c>
      <c r="T106" s="37">
        <f>'R(17)'!$M26</f>
        <v>0</v>
      </c>
      <c r="U106" s="37">
        <f>'R(18)'!$M26</f>
        <v>0</v>
      </c>
      <c r="V106" s="37">
        <f>'R(19)'!$M26</f>
        <v>0</v>
      </c>
      <c r="W106" s="37">
        <f>'R(20)'!$M26</f>
        <v>0</v>
      </c>
      <c r="X106" s="42">
        <f t="shared" si="14"/>
        <v>0</v>
      </c>
    </row>
    <row r="107" spans="2:24" ht="14.45">
      <c r="B107" s="1133"/>
      <c r="C107" s="400" t="s">
        <v>256</v>
      </c>
      <c r="D107" s="37">
        <f>'R(1)'!$M27</f>
        <v>0</v>
      </c>
      <c r="E107" s="37">
        <f>'R(2)'!$M27</f>
        <v>0</v>
      </c>
      <c r="F107" s="37">
        <f>'R(3)'!$M27</f>
        <v>0</v>
      </c>
      <c r="G107" s="37">
        <f>'R(4)'!$M27</f>
        <v>0</v>
      </c>
      <c r="H107" s="37">
        <f>'R(5)'!$M27</f>
        <v>0</v>
      </c>
      <c r="I107" s="37">
        <f>'R(6)'!$M27</f>
        <v>0</v>
      </c>
      <c r="J107" s="37">
        <f>'R(7)'!$M27</f>
        <v>0</v>
      </c>
      <c r="K107" s="37">
        <f>'R(8)'!$M27</f>
        <v>0</v>
      </c>
      <c r="L107" s="37">
        <f>'R(9)'!$M27</f>
        <v>0</v>
      </c>
      <c r="M107" s="37">
        <f>'R(10)'!$M27</f>
        <v>0</v>
      </c>
      <c r="N107" s="37">
        <f>'R(11)'!$M27</f>
        <v>0</v>
      </c>
      <c r="O107" s="37">
        <f>'R(12)'!$M27</f>
        <v>0</v>
      </c>
      <c r="P107" s="37">
        <f>'R(13)'!$M27</f>
        <v>0</v>
      </c>
      <c r="Q107" s="37">
        <f>'R(14)'!$M27</f>
        <v>0</v>
      </c>
      <c r="R107" s="37">
        <f>'R(15)'!$M27</f>
        <v>0</v>
      </c>
      <c r="S107" s="37">
        <f>'R(16)'!$M27</f>
        <v>0</v>
      </c>
      <c r="T107" s="37">
        <f>'R(17)'!$M27</f>
        <v>0</v>
      </c>
      <c r="U107" s="37">
        <f>'R(18)'!$M27</f>
        <v>0</v>
      </c>
      <c r="V107" s="37">
        <f>'R(19)'!$M27</f>
        <v>0</v>
      </c>
      <c r="W107" s="37">
        <f>'R(20)'!$M27</f>
        <v>0</v>
      </c>
      <c r="X107" s="42">
        <f t="shared" si="14"/>
        <v>0</v>
      </c>
    </row>
    <row r="108" spans="2:24" ht="14.45">
      <c r="B108" s="1133"/>
      <c r="C108" s="400" t="s">
        <v>137</v>
      </c>
      <c r="D108" s="37">
        <f>'R(1)'!$M28</f>
        <v>0</v>
      </c>
      <c r="E108" s="37">
        <f>'R(2)'!$M28</f>
        <v>0</v>
      </c>
      <c r="F108" s="37">
        <f>'R(3)'!$M28</f>
        <v>0</v>
      </c>
      <c r="G108" s="37">
        <f>'R(4)'!$M28</f>
        <v>0</v>
      </c>
      <c r="H108" s="37">
        <f>'R(5)'!$M28</f>
        <v>0</v>
      </c>
      <c r="I108" s="37">
        <f>'R(6)'!$M28</f>
        <v>0</v>
      </c>
      <c r="J108" s="37">
        <f>'R(7)'!$M28</f>
        <v>0</v>
      </c>
      <c r="K108" s="37">
        <f>'R(8)'!$M28</f>
        <v>0</v>
      </c>
      <c r="L108" s="37">
        <f>'R(9)'!$M28</f>
        <v>0</v>
      </c>
      <c r="M108" s="37">
        <f>'R(10)'!$M28</f>
        <v>0</v>
      </c>
      <c r="N108" s="37">
        <f>'R(11)'!$M28</f>
        <v>0</v>
      </c>
      <c r="O108" s="37">
        <f>'R(12)'!$M28</f>
        <v>0</v>
      </c>
      <c r="P108" s="37">
        <f>'R(13)'!$M28</f>
        <v>0</v>
      </c>
      <c r="Q108" s="37">
        <f>'R(14)'!$M28</f>
        <v>0</v>
      </c>
      <c r="R108" s="37">
        <f>'R(15)'!$M28</f>
        <v>0</v>
      </c>
      <c r="S108" s="37">
        <f>'R(16)'!$M28</f>
        <v>0</v>
      </c>
      <c r="T108" s="37">
        <f>'R(17)'!$M28</f>
        <v>0</v>
      </c>
      <c r="U108" s="37">
        <f>'R(18)'!$M28</f>
        <v>0</v>
      </c>
      <c r="V108" s="37">
        <f>'R(19)'!$M28</f>
        <v>0</v>
      </c>
      <c r="W108" s="37">
        <f>'R(20)'!$M28</f>
        <v>0</v>
      </c>
      <c r="X108" s="42">
        <f t="shared" si="14"/>
        <v>0</v>
      </c>
    </row>
    <row r="109" spans="2:24" s="45" customFormat="1">
      <c r="B109" s="1321"/>
      <c r="X109" s="47"/>
    </row>
    <row r="110" spans="2:24" s="45" customFormat="1">
      <c r="B110" s="43" t="str">
        <f>'R(1)'!N13</f>
        <v xml:space="preserve">Pendientes, plomos </v>
      </c>
      <c r="X110" s="47"/>
    </row>
    <row r="111" spans="2:24" ht="15.6">
      <c r="B111" s="1321"/>
      <c r="C111" s="45"/>
      <c r="D111" s="1141" t="s">
        <v>320</v>
      </c>
      <c r="E111" s="1141"/>
      <c r="F111" s="1141"/>
      <c r="G111" s="1141"/>
      <c r="H111" s="1141"/>
      <c r="I111" s="1141"/>
      <c r="J111" s="1141"/>
      <c r="K111" s="1141"/>
      <c r="L111" s="1141"/>
      <c r="M111" s="1141"/>
      <c r="N111" s="1141"/>
      <c r="O111" s="1141"/>
      <c r="P111" s="1141"/>
      <c r="Q111" s="1141"/>
      <c r="R111" s="1141"/>
      <c r="S111" s="1141"/>
      <c r="T111" s="1141"/>
      <c r="U111" s="1141"/>
      <c r="V111" s="1141"/>
      <c r="W111" s="1141"/>
    </row>
    <row r="112" spans="2:24" ht="14.45">
      <c r="B112" s="1146" t="s">
        <v>318</v>
      </c>
      <c r="C112" s="1146"/>
      <c r="D112" s="40" t="s">
        <v>321</v>
      </c>
      <c r="E112" s="40" t="s">
        <v>322</v>
      </c>
      <c r="F112" s="40" t="s">
        <v>323</v>
      </c>
      <c r="G112" s="40" t="s">
        <v>324</v>
      </c>
      <c r="H112" s="40" t="s">
        <v>325</v>
      </c>
      <c r="I112" s="40" t="s">
        <v>326</v>
      </c>
      <c r="J112" s="40" t="s">
        <v>327</v>
      </c>
      <c r="K112" s="40" t="s">
        <v>328</v>
      </c>
      <c r="L112" s="40" t="s">
        <v>329</v>
      </c>
      <c r="M112" s="40" t="s">
        <v>330</v>
      </c>
      <c r="N112" s="40" t="s">
        <v>331</v>
      </c>
      <c r="O112" s="40" t="s">
        <v>332</v>
      </c>
      <c r="P112" s="40" t="s">
        <v>333</v>
      </c>
      <c r="Q112" s="40" t="s">
        <v>334</v>
      </c>
      <c r="R112" s="40" t="s">
        <v>335</v>
      </c>
      <c r="S112" s="40" t="s">
        <v>336</v>
      </c>
      <c r="T112" s="40" t="s">
        <v>337</v>
      </c>
      <c r="U112" s="40" t="s">
        <v>338</v>
      </c>
      <c r="V112" s="40" t="s">
        <v>339</v>
      </c>
      <c r="W112" s="40" t="s">
        <v>340</v>
      </c>
      <c r="X112" s="41" t="s">
        <v>155</v>
      </c>
    </row>
    <row r="113" spans="2:24" ht="15" customHeight="1">
      <c r="B113" s="1147" t="s">
        <v>121</v>
      </c>
      <c r="C113" s="397" t="s">
        <v>10</v>
      </c>
      <c r="D113" s="37">
        <f>'R(1)'!$N15</f>
        <v>0</v>
      </c>
      <c r="E113" s="37">
        <f>'R(2)'!$N15</f>
        <v>0</v>
      </c>
      <c r="F113" s="37">
        <f>'R(3)'!$N15</f>
        <v>0</v>
      </c>
      <c r="G113" s="37">
        <f>'R(4)'!$N15</f>
        <v>0</v>
      </c>
      <c r="H113" s="37">
        <f>'R(5)'!$N15</f>
        <v>0</v>
      </c>
      <c r="I113" s="37">
        <f>'R(6)'!$N15</f>
        <v>0</v>
      </c>
      <c r="J113" s="37">
        <f>'R(7)'!$N15</f>
        <v>0</v>
      </c>
      <c r="K113" s="37">
        <f>'R(8)'!$N15</f>
        <v>0</v>
      </c>
      <c r="L113" s="37">
        <f>'R(9)'!$N15</f>
        <v>0</v>
      </c>
      <c r="M113" s="37">
        <f>'R(10)'!$N15</f>
        <v>0</v>
      </c>
      <c r="N113" s="37">
        <f>'R(11)'!$N15</f>
        <v>0</v>
      </c>
      <c r="O113" s="37">
        <f>'R(12)'!$N15</f>
        <v>0</v>
      </c>
      <c r="P113" s="37">
        <f>'R(13)'!$N15</f>
        <v>0</v>
      </c>
      <c r="Q113" s="37">
        <f>'R(14)'!$N15</f>
        <v>0</v>
      </c>
      <c r="R113" s="37">
        <f>'R(15)'!$N15</f>
        <v>0</v>
      </c>
      <c r="S113" s="37">
        <f>'R(16)'!$N15</f>
        <v>0</v>
      </c>
      <c r="T113" s="37">
        <f>'R(17)'!$N15</f>
        <v>0</v>
      </c>
      <c r="U113" s="37">
        <f>'R(18)'!$N15</f>
        <v>0</v>
      </c>
      <c r="V113" s="37">
        <f>'R(19)'!$N15</f>
        <v>0</v>
      </c>
      <c r="W113" s="37">
        <f>'R(20)'!$N15</f>
        <v>0</v>
      </c>
      <c r="X113" s="42">
        <f t="shared" ref="X113:X126" si="15">COUNTIF(D113:W113,"x")</f>
        <v>0</v>
      </c>
    </row>
    <row r="114" spans="2:24" ht="14.45">
      <c r="B114" s="1147"/>
      <c r="C114" s="397" t="s">
        <v>20</v>
      </c>
      <c r="D114" s="37">
        <f>'R(1)'!$N16</f>
        <v>0</v>
      </c>
      <c r="E114" s="37">
        <f>'R(2)'!$N16</f>
        <v>0</v>
      </c>
      <c r="F114" s="37">
        <f>'R(3)'!$N16</f>
        <v>0</v>
      </c>
      <c r="G114" s="37">
        <f>'R(4)'!$N16</f>
        <v>0</v>
      </c>
      <c r="H114" s="37">
        <f>'R(5)'!$N16</f>
        <v>0</v>
      </c>
      <c r="I114" s="37">
        <f>'R(6)'!$N16</f>
        <v>0</v>
      </c>
      <c r="J114" s="37">
        <f>'R(7)'!$N16</f>
        <v>0</v>
      </c>
      <c r="K114" s="37">
        <f>'R(8)'!$N16</f>
        <v>0</v>
      </c>
      <c r="L114" s="37">
        <f>'R(9)'!$N16</f>
        <v>0</v>
      </c>
      <c r="M114" s="37">
        <f>'R(10)'!$N16</f>
        <v>0</v>
      </c>
      <c r="N114" s="37">
        <f>'R(11)'!$N16</f>
        <v>0</v>
      </c>
      <c r="O114" s="37">
        <f>'R(12)'!$N16</f>
        <v>0</v>
      </c>
      <c r="P114" s="37">
        <f>'R(13)'!$N16</f>
        <v>0</v>
      </c>
      <c r="Q114" s="37">
        <f>'R(14)'!$N16</f>
        <v>0</v>
      </c>
      <c r="R114" s="37">
        <f>'R(15)'!$N16</f>
        <v>0</v>
      </c>
      <c r="S114" s="37">
        <f>'R(16)'!$N16</f>
        <v>0</v>
      </c>
      <c r="T114" s="37">
        <f>'R(17)'!$N16</f>
        <v>0</v>
      </c>
      <c r="U114" s="37">
        <f>'R(18)'!$N16</f>
        <v>0</v>
      </c>
      <c r="V114" s="37">
        <f>'R(19)'!$N16</f>
        <v>0</v>
      </c>
      <c r="W114" s="37">
        <f>'R(20)'!$N16</f>
        <v>0</v>
      </c>
      <c r="X114" s="42">
        <f t="shared" si="15"/>
        <v>0</v>
      </c>
    </row>
    <row r="115" spans="2:24" ht="14.45">
      <c r="B115" s="1147"/>
      <c r="C115" s="397" t="s">
        <v>27</v>
      </c>
      <c r="D115" s="37">
        <f>'R(1)'!$N17</f>
        <v>0</v>
      </c>
      <c r="E115" s="37">
        <f>'R(2)'!$N17</f>
        <v>0</v>
      </c>
      <c r="F115" s="37">
        <f>'R(3)'!$N17</f>
        <v>0</v>
      </c>
      <c r="G115" s="37">
        <f>'R(4)'!$N17</f>
        <v>0</v>
      </c>
      <c r="H115" s="37">
        <f>'R(5)'!$N17</f>
        <v>0</v>
      </c>
      <c r="I115" s="37">
        <f>'R(6)'!$N17</f>
        <v>0</v>
      </c>
      <c r="J115" s="37">
        <f>'R(7)'!$N17</f>
        <v>0</v>
      </c>
      <c r="K115" s="37">
        <f>'R(8)'!$N17</f>
        <v>0</v>
      </c>
      <c r="L115" s="37">
        <f>'R(9)'!$N17</f>
        <v>0</v>
      </c>
      <c r="M115" s="37">
        <f>'R(10)'!$N17</f>
        <v>0</v>
      </c>
      <c r="N115" s="37">
        <f>'R(11)'!$N17</f>
        <v>0</v>
      </c>
      <c r="O115" s="37">
        <f>'R(12)'!$N17</f>
        <v>0</v>
      </c>
      <c r="P115" s="37">
        <f>'R(13)'!$N17</f>
        <v>0</v>
      </c>
      <c r="Q115" s="37">
        <f>'R(14)'!$N17</f>
        <v>0</v>
      </c>
      <c r="R115" s="37">
        <f>'R(15)'!$N17</f>
        <v>0</v>
      </c>
      <c r="S115" s="37">
        <f>'R(16)'!$N17</f>
        <v>0</v>
      </c>
      <c r="T115" s="37">
        <f>'R(17)'!$N17</f>
        <v>0</v>
      </c>
      <c r="U115" s="37">
        <f>'R(18)'!$N17</f>
        <v>0</v>
      </c>
      <c r="V115" s="37">
        <f>'R(19)'!$N17</f>
        <v>0</v>
      </c>
      <c r="W115" s="37">
        <f>'R(20)'!$N17</f>
        <v>0</v>
      </c>
      <c r="X115" s="42">
        <f t="shared" si="15"/>
        <v>0</v>
      </c>
    </row>
    <row r="116" spans="2:24" ht="15" customHeight="1">
      <c r="B116" s="1143" t="s">
        <v>32</v>
      </c>
      <c r="C116" s="398" t="s">
        <v>33</v>
      </c>
      <c r="D116" s="37">
        <f>'R(1)'!$N18</f>
        <v>0</v>
      </c>
      <c r="E116" s="37">
        <f>'R(2)'!$N18</f>
        <v>0</v>
      </c>
      <c r="F116" s="37">
        <f>'R(3)'!$N18</f>
        <v>0</v>
      </c>
      <c r="G116" s="37">
        <f>'R(4)'!$N18</f>
        <v>0</v>
      </c>
      <c r="H116" s="37">
        <f>'R(5)'!$N18</f>
        <v>0</v>
      </c>
      <c r="I116" s="37">
        <f>'R(6)'!$N18</f>
        <v>0</v>
      </c>
      <c r="J116" s="37">
        <f>'R(7)'!$N18</f>
        <v>0</v>
      </c>
      <c r="K116" s="37">
        <f>'R(8)'!$N18</f>
        <v>0</v>
      </c>
      <c r="L116" s="37">
        <f>'R(9)'!$N18</f>
        <v>0</v>
      </c>
      <c r="M116" s="37">
        <f>'R(10)'!$N18</f>
        <v>0</v>
      </c>
      <c r="N116" s="37">
        <f>'R(11)'!$N18</f>
        <v>0</v>
      </c>
      <c r="O116" s="37">
        <f>'R(12)'!$N18</f>
        <v>0</v>
      </c>
      <c r="P116" s="37">
        <f>'R(13)'!$N18</f>
        <v>0</v>
      </c>
      <c r="Q116" s="37">
        <f>'R(14)'!$N18</f>
        <v>0</v>
      </c>
      <c r="R116" s="37">
        <f>'R(15)'!$N18</f>
        <v>0</v>
      </c>
      <c r="S116" s="37">
        <f>'R(16)'!$N18</f>
        <v>0</v>
      </c>
      <c r="T116" s="37">
        <f>'R(17)'!$N18</f>
        <v>0</v>
      </c>
      <c r="U116" s="37">
        <f>'R(18)'!$N18</f>
        <v>0</v>
      </c>
      <c r="V116" s="37">
        <f>'R(19)'!$N18</f>
        <v>0</v>
      </c>
      <c r="W116" s="37">
        <f>'R(20)'!$N18</f>
        <v>0</v>
      </c>
      <c r="X116" s="42">
        <f t="shared" si="15"/>
        <v>0</v>
      </c>
    </row>
    <row r="117" spans="2:24" ht="14.45">
      <c r="B117" s="1144"/>
      <c r="C117" s="398" t="s">
        <v>42</v>
      </c>
      <c r="D117" s="37">
        <f>'R(1)'!$N19</f>
        <v>0</v>
      </c>
      <c r="E117" s="37">
        <f>'R(2)'!$N19</f>
        <v>0</v>
      </c>
      <c r="F117" s="37">
        <f>'R(3)'!$N19</f>
        <v>0</v>
      </c>
      <c r="G117" s="37">
        <f>'R(4)'!$N19</f>
        <v>0</v>
      </c>
      <c r="H117" s="37">
        <f>'R(5)'!$N19</f>
        <v>0</v>
      </c>
      <c r="I117" s="37">
        <f>'R(6)'!$N19</f>
        <v>0</v>
      </c>
      <c r="J117" s="37">
        <f>'R(7)'!$N19</f>
        <v>0</v>
      </c>
      <c r="K117" s="37">
        <f>'R(8)'!$N19</f>
        <v>0</v>
      </c>
      <c r="L117" s="37">
        <f>'R(9)'!$N19</f>
        <v>0</v>
      </c>
      <c r="M117" s="37">
        <f>'R(10)'!$N19</f>
        <v>0</v>
      </c>
      <c r="N117" s="37">
        <f>'R(11)'!$N19</f>
        <v>0</v>
      </c>
      <c r="O117" s="37">
        <f>'R(12)'!$N19</f>
        <v>0</v>
      </c>
      <c r="P117" s="37">
        <f>'R(13)'!$N19</f>
        <v>0</v>
      </c>
      <c r="Q117" s="37">
        <f>'R(14)'!$N19</f>
        <v>0</v>
      </c>
      <c r="R117" s="37">
        <f>'R(15)'!$N19</f>
        <v>0</v>
      </c>
      <c r="S117" s="37">
        <f>'R(16)'!$N19</f>
        <v>0</v>
      </c>
      <c r="T117" s="37">
        <f>'R(17)'!$N19</f>
        <v>0</v>
      </c>
      <c r="U117" s="37">
        <f>'R(18)'!$N19</f>
        <v>0</v>
      </c>
      <c r="V117" s="37">
        <f>'R(19)'!$N19</f>
        <v>0</v>
      </c>
      <c r="W117" s="37">
        <f>'R(20)'!$N19</f>
        <v>0</v>
      </c>
      <c r="X117" s="42">
        <f t="shared" si="15"/>
        <v>0</v>
      </c>
    </row>
    <row r="118" spans="2:24" ht="14.45">
      <c r="B118" s="1144"/>
      <c r="C118" s="398" t="s">
        <v>133</v>
      </c>
      <c r="D118" s="37">
        <f>'R(1)'!$N20</f>
        <v>0</v>
      </c>
      <c r="E118" s="37">
        <f>'R(2)'!$N20</f>
        <v>0</v>
      </c>
      <c r="F118" s="37">
        <f>'R(3)'!$N20</f>
        <v>0</v>
      </c>
      <c r="G118" s="37">
        <f>'R(4)'!$N20</f>
        <v>0</v>
      </c>
      <c r="H118" s="37">
        <f>'R(5)'!$N20</f>
        <v>0</v>
      </c>
      <c r="I118" s="37">
        <f>'R(6)'!$N20</f>
        <v>0</v>
      </c>
      <c r="J118" s="37">
        <f>'R(7)'!$N20</f>
        <v>0</v>
      </c>
      <c r="K118" s="37">
        <f>'R(8)'!$N20</f>
        <v>0</v>
      </c>
      <c r="L118" s="37">
        <f>'R(9)'!$N20</f>
        <v>0</v>
      </c>
      <c r="M118" s="37">
        <f>'R(10)'!$N20</f>
        <v>0</v>
      </c>
      <c r="N118" s="37">
        <f>'R(11)'!$N20</f>
        <v>0</v>
      </c>
      <c r="O118" s="37">
        <f>'R(12)'!$N20</f>
        <v>0</v>
      </c>
      <c r="P118" s="37">
        <f>'R(13)'!$N20</f>
        <v>0</v>
      </c>
      <c r="Q118" s="37">
        <f>'R(14)'!$N20</f>
        <v>0</v>
      </c>
      <c r="R118" s="37">
        <f>'R(15)'!$N20</f>
        <v>0</v>
      </c>
      <c r="S118" s="37">
        <f>'R(16)'!$N20</f>
        <v>0</v>
      </c>
      <c r="T118" s="37">
        <f>'R(17)'!$N20</f>
        <v>0</v>
      </c>
      <c r="U118" s="37">
        <f>'R(18)'!$N20</f>
        <v>0</v>
      </c>
      <c r="V118" s="37">
        <f>'R(19)'!$N20</f>
        <v>0</v>
      </c>
      <c r="W118" s="37">
        <f>'R(20)'!$N20</f>
        <v>0</v>
      </c>
      <c r="X118" s="42">
        <f t="shared" si="15"/>
        <v>0</v>
      </c>
    </row>
    <row r="119" spans="2:24" ht="14.45">
      <c r="B119" s="1145"/>
      <c r="C119" s="398" t="s">
        <v>249</v>
      </c>
      <c r="D119" s="37">
        <f>'R(1)'!$N21</f>
        <v>0</v>
      </c>
      <c r="E119" s="37">
        <f>'R(2)'!$N21</f>
        <v>0</v>
      </c>
      <c r="F119" s="37">
        <f>'R(3)'!$N21</f>
        <v>0</v>
      </c>
      <c r="G119" s="37">
        <f>'R(4)'!$N21</f>
        <v>0</v>
      </c>
      <c r="H119" s="37">
        <f>'R(5)'!$N21</f>
        <v>0</v>
      </c>
      <c r="I119" s="37">
        <f>'R(6)'!$N21</f>
        <v>0</v>
      </c>
      <c r="J119" s="37">
        <f>'R(7)'!$N21</f>
        <v>0</v>
      </c>
      <c r="K119" s="37">
        <f>'R(8)'!$N21</f>
        <v>0</v>
      </c>
      <c r="L119" s="37">
        <f>'R(9)'!$N21</f>
        <v>0</v>
      </c>
      <c r="M119" s="37">
        <f>'R(10)'!$N21</f>
        <v>0</v>
      </c>
      <c r="N119" s="37">
        <f>'R(11)'!$N21</f>
        <v>0</v>
      </c>
      <c r="O119" s="37">
        <f>'R(12)'!$N21</f>
        <v>0</v>
      </c>
      <c r="P119" s="37">
        <f>'R(13)'!$N21</f>
        <v>0</v>
      </c>
      <c r="Q119" s="37">
        <f>'R(14)'!$N21</f>
        <v>0</v>
      </c>
      <c r="R119" s="37">
        <f>'R(15)'!$N21</f>
        <v>0</v>
      </c>
      <c r="S119" s="37">
        <f>'R(16)'!$N21</f>
        <v>0</v>
      </c>
      <c r="T119" s="37">
        <f>'R(17)'!$N21</f>
        <v>0</v>
      </c>
      <c r="U119" s="37">
        <f>'R(18)'!$N21</f>
        <v>0</v>
      </c>
      <c r="V119" s="37">
        <f>'R(19)'!$N21</f>
        <v>0</v>
      </c>
      <c r="W119" s="37">
        <f>'R(20)'!$N21</f>
        <v>0</v>
      </c>
      <c r="X119" s="42">
        <f t="shared" si="15"/>
        <v>0</v>
      </c>
    </row>
    <row r="120" spans="2:24" ht="15" customHeight="1">
      <c r="B120" s="1132" t="s">
        <v>65</v>
      </c>
      <c r="C120" s="399" t="s">
        <v>66</v>
      </c>
      <c r="D120" s="37">
        <f>'R(1)'!$N22</f>
        <v>0</v>
      </c>
      <c r="E120" s="37">
        <f>'R(2)'!$N22</f>
        <v>0</v>
      </c>
      <c r="F120" s="37">
        <f>'R(3)'!$N22</f>
        <v>0</v>
      </c>
      <c r="G120" s="37">
        <f>'R(4)'!$N22</f>
        <v>0</v>
      </c>
      <c r="H120" s="37">
        <f>'R(5)'!$N22</f>
        <v>0</v>
      </c>
      <c r="I120" s="37">
        <f>'R(6)'!$N22</f>
        <v>0</v>
      </c>
      <c r="J120" s="37">
        <f>'R(7)'!$N22</f>
        <v>0</v>
      </c>
      <c r="K120" s="37">
        <f>'R(8)'!$N22</f>
        <v>0</v>
      </c>
      <c r="L120" s="37">
        <f>'R(9)'!$N22</f>
        <v>0</v>
      </c>
      <c r="M120" s="37">
        <f>'R(10)'!$N22</f>
        <v>0</v>
      </c>
      <c r="N120" s="37">
        <f>'R(11)'!$N22</f>
        <v>0</v>
      </c>
      <c r="O120" s="37">
        <f>'R(12)'!$N22</f>
        <v>0</v>
      </c>
      <c r="P120" s="37">
        <f>'R(13)'!$N22</f>
        <v>0</v>
      </c>
      <c r="Q120" s="37">
        <f>'R(14)'!$N22</f>
        <v>0</v>
      </c>
      <c r="R120" s="37">
        <f>'R(15)'!$N22</f>
        <v>0</v>
      </c>
      <c r="S120" s="37">
        <f>'R(16)'!$N22</f>
        <v>0</v>
      </c>
      <c r="T120" s="37">
        <f>'R(17)'!$N22</f>
        <v>0</v>
      </c>
      <c r="U120" s="37">
        <f>'R(18)'!$N22</f>
        <v>0</v>
      </c>
      <c r="V120" s="37">
        <f>'R(19)'!$N22</f>
        <v>0</v>
      </c>
      <c r="W120" s="37">
        <f>'R(20)'!$N22</f>
        <v>0</v>
      </c>
      <c r="X120" s="42">
        <f t="shared" si="15"/>
        <v>0</v>
      </c>
    </row>
    <row r="121" spans="2:24" ht="14.45">
      <c r="B121" s="1132"/>
      <c r="C121" s="399" t="s">
        <v>70</v>
      </c>
      <c r="D121" s="37">
        <f>'R(1)'!$N23</f>
        <v>0</v>
      </c>
      <c r="E121" s="37">
        <f>'R(2)'!$N23</f>
        <v>0</v>
      </c>
      <c r="F121" s="37">
        <f>'R(3)'!$N23</f>
        <v>0</v>
      </c>
      <c r="G121" s="37">
        <f>'R(4)'!$N23</f>
        <v>0</v>
      </c>
      <c r="H121" s="37">
        <f>'R(5)'!$N23</f>
        <v>0</v>
      </c>
      <c r="I121" s="37">
        <f>'R(6)'!$N23</f>
        <v>0</v>
      </c>
      <c r="J121" s="37">
        <f>'R(7)'!$N23</f>
        <v>0</v>
      </c>
      <c r="K121" s="37">
        <f>'R(8)'!$N23</f>
        <v>0</v>
      </c>
      <c r="L121" s="37">
        <f>'R(9)'!$N23</f>
        <v>0</v>
      </c>
      <c r="M121" s="37">
        <f>'R(10)'!$N23</f>
        <v>0</v>
      </c>
      <c r="N121" s="37">
        <f>'R(11)'!$N23</f>
        <v>0</v>
      </c>
      <c r="O121" s="37">
        <f>'R(12)'!$N23</f>
        <v>0</v>
      </c>
      <c r="P121" s="37">
        <f>'R(13)'!$N23</f>
        <v>0</v>
      </c>
      <c r="Q121" s="37">
        <f>'R(14)'!$N23</f>
        <v>0</v>
      </c>
      <c r="R121" s="37">
        <f>'R(15)'!$N23</f>
        <v>0</v>
      </c>
      <c r="S121" s="37">
        <f>'R(16)'!$N23</f>
        <v>0</v>
      </c>
      <c r="T121" s="37">
        <f>'R(17)'!$N23</f>
        <v>0</v>
      </c>
      <c r="U121" s="37">
        <f>'R(18)'!$N23</f>
        <v>0</v>
      </c>
      <c r="V121" s="37">
        <f>'R(19)'!$N23</f>
        <v>0</v>
      </c>
      <c r="W121" s="37">
        <f>'R(20)'!$N23</f>
        <v>0</v>
      </c>
      <c r="X121" s="42">
        <f t="shared" si="15"/>
        <v>0</v>
      </c>
    </row>
    <row r="122" spans="2:24" ht="14.45">
      <c r="B122" s="1132"/>
      <c r="C122" s="399" t="s">
        <v>75</v>
      </c>
      <c r="D122" s="37">
        <f>'R(1)'!$N24</f>
        <v>0</v>
      </c>
      <c r="E122" s="37">
        <f>'R(2)'!$N24</f>
        <v>0</v>
      </c>
      <c r="F122" s="37">
        <f>'R(3)'!$N24</f>
        <v>0</v>
      </c>
      <c r="G122" s="37">
        <f>'R(4)'!$N24</f>
        <v>0</v>
      </c>
      <c r="H122" s="37">
        <f>'R(5)'!$N24</f>
        <v>0</v>
      </c>
      <c r="I122" s="37">
        <f>'R(6)'!$N24</f>
        <v>0</v>
      </c>
      <c r="J122" s="37">
        <f>'R(7)'!$N24</f>
        <v>0</v>
      </c>
      <c r="K122" s="37">
        <f>'R(8)'!$N24</f>
        <v>0</v>
      </c>
      <c r="L122" s="37">
        <f>'R(9)'!$N24</f>
        <v>0</v>
      </c>
      <c r="M122" s="37">
        <f>'R(10)'!$N24</f>
        <v>0</v>
      </c>
      <c r="N122" s="37">
        <f>'R(11)'!$N24</f>
        <v>0</v>
      </c>
      <c r="O122" s="37">
        <f>'R(12)'!$N24</f>
        <v>0</v>
      </c>
      <c r="P122" s="37">
        <f>'R(13)'!$N24</f>
        <v>0</v>
      </c>
      <c r="Q122" s="37">
        <f>'R(14)'!$N24</f>
        <v>0</v>
      </c>
      <c r="R122" s="37">
        <f>'R(15)'!$N24</f>
        <v>0</v>
      </c>
      <c r="S122" s="37">
        <f>'R(16)'!$N24</f>
        <v>0</v>
      </c>
      <c r="T122" s="37">
        <f>'R(17)'!$N24</f>
        <v>0</v>
      </c>
      <c r="U122" s="37">
        <f>'R(18)'!$N24</f>
        <v>0</v>
      </c>
      <c r="V122" s="37">
        <f>'R(19)'!$N24</f>
        <v>0</v>
      </c>
      <c r="W122" s="37">
        <f>'R(20)'!$N24</f>
        <v>0</v>
      </c>
      <c r="X122" s="42">
        <f t="shared" si="15"/>
        <v>0</v>
      </c>
    </row>
    <row r="123" spans="2:24" ht="14.45">
      <c r="B123" s="1132"/>
      <c r="C123" s="399" t="s">
        <v>79</v>
      </c>
      <c r="D123" s="37">
        <f>'R(1)'!$N25</f>
        <v>0</v>
      </c>
      <c r="E123" s="37">
        <f>'R(2)'!$N25</f>
        <v>0</v>
      </c>
      <c r="F123" s="37">
        <f>'R(3)'!$N25</f>
        <v>0</v>
      </c>
      <c r="G123" s="37">
        <f>'R(4)'!$N25</f>
        <v>0</v>
      </c>
      <c r="H123" s="37">
        <f>'R(5)'!$N25</f>
        <v>0</v>
      </c>
      <c r="I123" s="37">
        <f>'R(6)'!$N25</f>
        <v>0</v>
      </c>
      <c r="J123" s="37">
        <f>'R(7)'!$N25</f>
        <v>0</v>
      </c>
      <c r="K123" s="37">
        <f>'R(8)'!$N25</f>
        <v>0</v>
      </c>
      <c r="L123" s="37">
        <f>'R(9)'!$N25</f>
        <v>0</v>
      </c>
      <c r="M123" s="37">
        <f>'R(10)'!$N25</f>
        <v>0</v>
      </c>
      <c r="N123" s="37">
        <f>'R(11)'!$N25</f>
        <v>0</v>
      </c>
      <c r="O123" s="37">
        <f>'R(12)'!$N25</f>
        <v>0</v>
      </c>
      <c r="P123" s="37">
        <f>'R(13)'!$N25</f>
        <v>0</v>
      </c>
      <c r="Q123" s="37">
        <f>'R(14)'!$N25</f>
        <v>0</v>
      </c>
      <c r="R123" s="37">
        <f>'R(15)'!$N25</f>
        <v>0</v>
      </c>
      <c r="S123" s="37">
        <f>'R(16)'!$N25</f>
        <v>0</v>
      </c>
      <c r="T123" s="37">
        <f>'R(17)'!$N25</f>
        <v>0</v>
      </c>
      <c r="U123" s="37">
        <f>'R(18)'!$N25</f>
        <v>0</v>
      </c>
      <c r="V123" s="37">
        <f>'R(19)'!$N25</f>
        <v>0</v>
      </c>
      <c r="W123" s="37">
        <f>'R(20)'!$N25</f>
        <v>0</v>
      </c>
      <c r="X123" s="42">
        <f t="shared" si="15"/>
        <v>0</v>
      </c>
    </row>
    <row r="124" spans="2:24" ht="12.75" customHeight="1">
      <c r="B124" s="1133" t="s">
        <v>83</v>
      </c>
      <c r="C124" s="400" t="s">
        <v>84</v>
      </c>
      <c r="D124" s="37">
        <f>'R(1)'!$N26</f>
        <v>0</v>
      </c>
      <c r="E124" s="37">
        <f>'R(2)'!$N26</f>
        <v>0</v>
      </c>
      <c r="F124" s="37">
        <f>'R(3)'!$N26</f>
        <v>0</v>
      </c>
      <c r="G124" s="37">
        <f>'R(4)'!$N26</f>
        <v>0</v>
      </c>
      <c r="H124" s="37">
        <f>'R(5)'!$N26</f>
        <v>0</v>
      </c>
      <c r="I124" s="37">
        <f>'R(6)'!$N26</f>
        <v>0</v>
      </c>
      <c r="J124" s="37">
        <f>'R(7)'!$N26</f>
        <v>0</v>
      </c>
      <c r="K124" s="37">
        <f>'R(8)'!$N26</f>
        <v>0</v>
      </c>
      <c r="L124" s="37">
        <f>'R(9)'!$N26</f>
        <v>0</v>
      </c>
      <c r="M124" s="37">
        <f>'R(10)'!$N26</f>
        <v>0</v>
      </c>
      <c r="N124" s="37">
        <f>'R(11)'!$N26</f>
        <v>0</v>
      </c>
      <c r="O124" s="37">
        <f>'R(12)'!$N26</f>
        <v>0</v>
      </c>
      <c r="P124" s="37">
        <f>'R(13)'!$N26</f>
        <v>0</v>
      </c>
      <c r="Q124" s="37">
        <f>'R(14)'!$N26</f>
        <v>0</v>
      </c>
      <c r="R124" s="37">
        <f>'R(15)'!$N26</f>
        <v>0</v>
      </c>
      <c r="S124" s="37">
        <f>'R(16)'!$N26</f>
        <v>0</v>
      </c>
      <c r="T124" s="37">
        <f>'R(17)'!$N26</f>
        <v>0</v>
      </c>
      <c r="U124" s="37">
        <f>'R(18)'!$N26</f>
        <v>0</v>
      </c>
      <c r="V124" s="37">
        <f>'R(19)'!$N26</f>
        <v>0</v>
      </c>
      <c r="W124" s="37">
        <f>'R(20)'!$N26</f>
        <v>0</v>
      </c>
      <c r="X124" s="42">
        <f t="shared" si="15"/>
        <v>0</v>
      </c>
    </row>
    <row r="125" spans="2:24" ht="14.45">
      <c r="B125" s="1133"/>
      <c r="C125" s="400" t="s">
        <v>256</v>
      </c>
      <c r="D125" s="37">
        <f>'R(1)'!$N27</f>
        <v>0</v>
      </c>
      <c r="E125" s="37">
        <f>'R(2)'!$N27</f>
        <v>0</v>
      </c>
      <c r="F125" s="37">
        <f>'R(3)'!$N27</f>
        <v>0</v>
      </c>
      <c r="G125" s="37">
        <f>'R(4)'!$N27</f>
        <v>0</v>
      </c>
      <c r="H125" s="37">
        <f>'R(5)'!$N27</f>
        <v>0</v>
      </c>
      <c r="I125" s="37">
        <f>'R(6)'!$N27</f>
        <v>0</v>
      </c>
      <c r="J125" s="37">
        <f>'R(7)'!$N27</f>
        <v>0</v>
      </c>
      <c r="K125" s="37">
        <f>'R(8)'!$N27</f>
        <v>0</v>
      </c>
      <c r="L125" s="37">
        <f>'R(9)'!$N27</f>
        <v>0</v>
      </c>
      <c r="M125" s="37">
        <f>'R(10)'!$N27</f>
        <v>0</v>
      </c>
      <c r="N125" s="37">
        <f>'R(11)'!$N27</f>
        <v>0</v>
      </c>
      <c r="O125" s="37">
        <f>'R(12)'!$N27</f>
        <v>0</v>
      </c>
      <c r="P125" s="37">
        <f>'R(13)'!$N27</f>
        <v>0</v>
      </c>
      <c r="Q125" s="37">
        <f>'R(14)'!$N27</f>
        <v>0</v>
      </c>
      <c r="R125" s="37">
        <f>'R(15)'!$N27</f>
        <v>0</v>
      </c>
      <c r="S125" s="37">
        <f>'R(16)'!$N27</f>
        <v>0</v>
      </c>
      <c r="T125" s="37">
        <f>'R(17)'!$N27</f>
        <v>0</v>
      </c>
      <c r="U125" s="37">
        <f>'R(18)'!$N27</f>
        <v>0</v>
      </c>
      <c r="V125" s="37">
        <f>'R(19)'!$N27</f>
        <v>0</v>
      </c>
      <c r="W125" s="37">
        <f>'R(20)'!$N27</f>
        <v>0</v>
      </c>
      <c r="X125" s="42">
        <f t="shared" si="15"/>
        <v>0</v>
      </c>
    </row>
    <row r="126" spans="2:24" ht="14.45">
      <c r="B126" s="1133"/>
      <c r="C126" s="400" t="s">
        <v>137</v>
      </c>
      <c r="D126" s="37">
        <f>'R(1)'!$N28</f>
        <v>0</v>
      </c>
      <c r="E126" s="37">
        <f>'R(2)'!$N28</f>
        <v>0</v>
      </c>
      <c r="F126" s="37">
        <f>'R(3)'!$N28</f>
        <v>0</v>
      </c>
      <c r="G126" s="37">
        <f>'R(4)'!$N28</f>
        <v>0</v>
      </c>
      <c r="H126" s="37">
        <f>'R(5)'!$N28</f>
        <v>0</v>
      </c>
      <c r="I126" s="37">
        <f>'R(6)'!$N28</f>
        <v>0</v>
      </c>
      <c r="J126" s="37">
        <f>'R(7)'!$N28</f>
        <v>0</v>
      </c>
      <c r="K126" s="37">
        <f>'R(8)'!$N28</f>
        <v>0</v>
      </c>
      <c r="L126" s="37">
        <f>'R(9)'!$N28</f>
        <v>0</v>
      </c>
      <c r="M126" s="37">
        <f>'R(10)'!$N28</f>
        <v>0</v>
      </c>
      <c r="N126" s="37">
        <f>'R(11)'!$N28</f>
        <v>0</v>
      </c>
      <c r="O126" s="37">
        <f>'R(12)'!$N28</f>
        <v>0</v>
      </c>
      <c r="P126" s="37">
        <f>'R(13)'!$N28</f>
        <v>0</v>
      </c>
      <c r="Q126" s="37">
        <f>'R(14)'!$N28</f>
        <v>0</v>
      </c>
      <c r="R126" s="37">
        <f>'R(15)'!$N28</f>
        <v>0</v>
      </c>
      <c r="S126" s="37">
        <f>'R(16)'!$N28</f>
        <v>0</v>
      </c>
      <c r="T126" s="37">
        <f>'R(17)'!$N28</f>
        <v>0</v>
      </c>
      <c r="U126" s="37">
        <f>'R(18)'!$N28</f>
        <v>0</v>
      </c>
      <c r="V126" s="37">
        <f>'R(19)'!$N28</f>
        <v>0</v>
      </c>
      <c r="W126" s="37">
        <f>'R(20)'!$N28</f>
        <v>0</v>
      </c>
      <c r="X126" s="42">
        <f t="shared" si="15"/>
        <v>0</v>
      </c>
    </row>
    <row r="127" spans="2:24" s="45" customFormat="1">
      <c r="B127" s="1321"/>
      <c r="X127" s="47"/>
    </row>
    <row r="128" spans="2:24" s="45" customFormat="1">
      <c r="B128" s="43" t="str">
        <f>'R(1)'!O13</f>
        <v>Tipo y/o calidad de materiales</v>
      </c>
      <c r="X128" s="47"/>
    </row>
    <row r="129" spans="2:24" ht="15.6">
      <c r="B129" s="1321"/>
      <c r="C129" s="45"/>
      <c r="D129" s="1141" t="s">
        <v>320</v>
      </c>
      <c r="E129" s="1141"/>
      <c r="F129" s="1141"/>
      <c r="G129" s="1141"/>
      <c r="H129" s="1141"/>
      <c r="I129" s="1141"/>
      <c r="J129" s="1141"/>
      <c r="K129" s="1141"/>
      <c r="L129" s="1141"/>
      <c r="M129" s="1141"/>
      <c r="N129" s="1141"/>
      <c r="O129" s="1141"/>
      <c r="P129" s="1141"/>
      <c r="Q129" s="1141"/>
      <c r="R129" s="1141"/>
      <c r="S129" s="1141"/>
      <c r="T129" s="1141"/>
      <c r="U129" s="1141"/>
      <c r="V129" s="1141"/>
      <c r="W129" s="1141"/>
    </row>
    <row r="130" spans="2:24" ht="14.45">
      <c r="B130" s="1146" t="s">
        <v>318</v>
      </c>
      <c r="C130" s="1146"/>
      <c r="D130" s="40" t="s">
        <v>321</v>
      </c>
      <c r="E130" s="40" t="s">
        <v>322</v>
      </c>
      <c r="F130" s="40" t="s">
        <v>323</v>
      </c>
      <c r="G130" s="40" t="s">
        <v>324</v>
      </c>
      <c r="H130" s="40" t="s">
        <v>325</v>
      </c>
      <c r="I130" s="40" t="s">
        <v>326</v>
      </c>
      <c r="J130" s="40" t="s">
        <v>327</v>
      </c>
      <c r="K130" s="40" t="s">
        <v>328</v>
      </c>
      <c r="L130" s="40" t="s">
        <v>329</v>
      </c>
      <c r="M130" s="40" t="s">
        <v>330</v>
      </c>
      <c r="N130" s="40" t="s">
        <v>331</v>
      </c>
      <c r="O130" s="40" t="s">
        <v>332</v>
      </c>
      <c r="P130" s="40" t="s">
        <v>333</v>
      </c>
      <c r="Q130" s="40" t="s">
        <v>334</v>
      </c>
      <c r="R130" s="40" t="s">
        <v>335</v>
      </c>
      <c r="S130" s="40" t="s">
        <v>336</v>
      </c>
      <c r="T130" s="40" t="s">
        <v>337</v>
      </c>
      <c r="U130" s="40" t="s">
        <v>338</v>
      </c>
      <c r="V130" s="40" t="s">
        <v>339</v>
      </c>
      <c r="W130" s="40" t="s">
        <v>340</v>
      </c>
      <c r="X130" s="41" t="s">
        <v>155</v>
      </c>
    </row>
    <row r="131" spans="2:24" ht="15" customHeight="1">
      <c r="B131" s="1147" t="s">
        <v>121</v>
      </c>
      <c r="C131" s="397" t="s">
        <v>10</v>
      </c>
      <c r="D131" s="37">
        <f>'R(1)'!$O15</f>
        <v>0</v>
      </c>
      <c r="E131" s="37">
        <f>'R(2)'!$O15</f>
        <v>0</v>
      </c>
      <c r="F131" s="37">
        <f>'R(3)'!$O15</f>
        <v>0</v>
      </c>
      <c r="G131" s="37">
        <f>'R(4)'!$O15</f>
        <v>0</v>
      </c>
      <c r="H131" s="37">
        <f>'R(5)'!$O15</f>
        <v>0</v>
      </c>
      <c r="I131" s="37">
        <f>'R(6)'!$O15</f>
        <v>0</v>
      </c>
      <c r="J131" s="37">
        <f>'R(7)'!$O15</f>
        <v>0</v>
      </c>
      <c r="K131" s="37">
        <f>'R(8)'!$O15</f>
        <v>0</v>
      </c>
      <c r="L131" s="37">
        <f>'R(9)'!$O15</f>
        <v>0</v>
      </c>
      <c r="M131" s="37">
        <f>'R(10)'!$O15</f>
        <v>0</v>
      </c>
      <c r="N131" s="37">
        <f>'R(11)'!$O15</f>
        <v>0</v>
      </c>
      <c r="O131" s="37">
        <f>'R(12)'!$O15</f>
        <v>0</v>
      </c>
      <c r="P131" s="37">
        <f>'R(13)'!$O15</f>
        <v>0</v>
      </c>
      <c r="Q131" s="37">
        <f>'R(14)'!$O15</f>
        <v>0</v>
      </c>
      <c r="R131" s="37">
        <f>'R(15)'!$O15</f>
        <v>0</v>
      </c>
      <c r="S131" s="37">
        <f>'R(16)'!$O15</f>
        <v>0</v>
      </c>
      <c r="T131" s="37">
        <f>'R(17)'!$O15</f>
        <v>0</v>
      </c>
      <c r="U131" s="37">
        <f>'R(18)'!$O15</f>
        <v>0</v>
      </c>
      <c r="V131" s="37">
        <f>'R(19)'!$O15</f>
        <v>0</v>
      </c>
      <c r="W131" s="37">
        <f>'R(20)'!$O15</f>
        <v>0</v>
      </c>
      <c r="X131" s="42">
        <f t="shared" ref="X131:X144" si="16">COUNTIF(D131:W131,"x")</f>
        <v>0</v>
      </c>
    </row>
    <row r="132" spans="2:24" ht="14.45">
      <c r="B132" s="1147"/>
      <c r="C132" s="397" t="s">
        <v>20</v>
      </c>
      <c r="D132" s="37">
        <f>'R(1)'!$O16</f>
        <v>0</v>
      </c>
      <c r="E132" s="37">
        <f>'R(2)'!$O16</f>
        <v>0</v>
      </c>
      <c r="F132" s="37">
        <f>'R(3)'!$O16</f>
        <v>0</v>
      </c>
      <c r="G132" s="37">
        <f>'R(4)'!$O16</f>
        <v>0</v>
      </c>
      <c r="H132" s="37">
        <f>'R(5)'!$O16</f>
        <v>0</v>
      </c>
      <c r="I132" s="37">
        <f>'R(6)'!$O16</f>
        <v>0</v>
      </c>
      <c r="J132" s="37">
        <f>'R(7)'!$O16</f>
        <v>0</v>
      </c>
      <c r="K132" s="37">
        <f>'R(8)'!$O16</f>
        <v>0</v>
      </c>
      <c r="L132" s="37">
        <f>'R(9)'!$O16</f>
        <v>0</v>
      </c>
      <c r="M132" s="37">
        <f>'R(10)'!$O16</f>
        <v>0</v>
      </c>
      <c r="N132" s="37">
        <f>'R(11)'!$O16</f>
        <v>0</v>
      </c>
      <c r="O132" s="37">
        <f>'R(12)'!$O16</f>
        <v>0</v>
      </c>
      <c r="P132" s="37">
        <f>'R(13)'!$O16</f>
        <v>0</v>
      </c>
      <c r="Q132" s="37">
        <f>'R(14)'!$O16</f>
        <v>0</v>
      </c>
      <c r="R132" s="37">
        <f>'R(15)'!$O16</f>
        <v>0</v>
      </c>
      <c r="S132" s="37">
        <f>'R(16)'!$O16</f>
        <v>0</v>
      </c>
      <c r="T132" s="37">
        <f>'R(17)'!$O16</f>
        <v>0</v>
      </c>
      <c r="U132" s="37">
        <f>'R(18)'!$O16</f>
        <v>0</v>
      </c>
      <c r="V132" s="37">
        <f>'R(19)'!$O16</f>
        <v>0</v>
      </c>
      <c r="W132" s="37">
        <f>'R(20)'!$O16</f>
        <v>0</v>
      </c>
      <c r="X132" s="42">
        <f t="shared" si="16"/>
        <v>0</v>
      </c>
    </row>
    <row r="133" spans="2:24" ht="14.45">
      <c r="B133" s="1147"/>
      <c r="C133" s="397" t="s">
        <v>27</v>
      </c>
      <c r="D133" s="37">
        <f>'R(1)'!$O17</f>
        <v>0</v>
      </c>
      <c r="E133" s="37">
        <f>'R(2)'!$O17</f>
        <v>0</v>
      </c>
      <c r="F133" s="37">
        <f>'R(3)'!$O17</f>
        <v>0</v>
      </c>
      <c r="G133" s="37">
        <f>'R(4)'!$O17</f>
        <v>0</v>
      </c>
      <c r="H133" s="37">
        <f>'R(5)'!$O17</f>
        <v>0</v>
      </c>
      <c r="I133" s="37">
        <f>'R(6)'!$O17</f>
        <v>0</v>
      </c>
      <c r="J133" s="37">
        <f>'R(7)'!$O17</f>
        <v>0</v>
      </c>
      <c r="K133" s="37">
        <f>'R(8)'!$O17</f>
        <v>0</v>
      </c>
      <c r="L133" s="37">
        <f>'R(9)'!$O17</f>
        <v>0</v>
      </c>
      <c r="M133" s="37">
        <f>'R(10)'!$O17</f>
        <v>0</v>
      </c>
      <c r="N133" s="37">
        <f>'R(11)'!$O17</f>
        <v>0</v>
      </c>
      <c r="O133" s="37">
        <f>'R(12)'!$O17</f>
        <v>0</v>
      </c>
      <c r="P133" s="37">
        <f>'R(13)'!$O17</f>
        <v>0</v>
      </c>
      <c r="Q133" s="37">
        <f>'R(14)'!$O17</f>
        <v>0</v>
      </c>
      <c r="R133" s="37">
        <f>'R(15)'!$O17</f>
        <v>0</v>
      </c>
      <c r="S133" s="37">
        <f>'R(16)'!$O17</f>
        <v>0</v>
      </c>
      <c r="T133" s="37">
        <f>'R(17)'!$O17</f>
        <v>0</v>
      </c>
      <c r="U133" s="37">
        <f>'R(18)'!$O17</f>
        <v>0</v>
      </c>
      <c r="V133" s="37">
        <f>'R(19)'!$O17</f>
        <v>0</v>
      </c>
      <c r="W133" s="37">
        <f>'R(20)'!$O17</f>
        <v>0</v>
      </c>
      <c r="X133" s="42">
        <f t="shared" si="16"/>
        <v>0</v>
      </c>
    </row>
    <row r="134" spans="2:24" ht="15" customHeight="1">
      <c r="B134" s="1143" t="s">
        <v>32</v>
      </c>
      <c r="C134" s="398" t="s">
        <v>33</v>
      </c>
      <c r="D134" s="37">
        <f>'R(1)'!$O18</f>
        <v>0</v>
      </c>
      <c r="E134" s="37">
        <f>'R(2)'!$O18</f>
        <v>0</v>
      </c>
      <c r="F134" s="37">
        <f>'R(3)'!$O18</f>
        <v>0</v>
      </c>
      <c r="G134" s="37">
        <f>'R(4)'!$O18</f>
        <v>0</v>
      </c>
      <c r="H134" s="37">
        <f>'R(5)'!$O18</f>
        <v>0</v>
      </c>
      <c r="I134" s="37">
        <f>'R(6)'!$O18</f>
        <v>0</v>
      </c>
      <c r="J134" s="37">
        <f>'R(7)'!$O18</f>
        <v>0</v>
      </c>
      <c r="K134" s="37">
        <f>'R(8)'!$O18</f>
        <v>0</v>
      </c>
      <c r="L134" s="37">
        <f>'R(9)'!$O18</f>
        <v>0</v>
      </c>
      <c r="M134" s="37">
        <f>'R(10)'!$O18</f>
        <v>0</v>
      </c>
      <c r="N134" s="37">
        <f>'R(11)'!$O18</f>
        <v>0</v>
      </c>
      <c r="O134" s="37">
        <f>'R(12)'!$O18</f>
        <v>0</v>
      </c>
      <c r="P134" s="37">
        <f>'R(13)'!$O18</f>
        <v>0</v>
      </c>
      <c r="Q134" s="37">
        <f>'R(14)'!$O18</f>
        <v>0</v>
      </c>
      <c r="R134" s="37">
        <f>'R(15)'!$O18</f>
        <v>0</v>
      </c>
      <c r="S134" s="37">
        <f>'R(16)'!$O18</f>
        <v>0</v>
      </c>
      <c r="T134" s="37">
        <f>'R(17)'!$O18</f>
        <v>0</v>
      </c>
      <c r="U134" s="37">
        <f>'R(18)'!$O18</f>
        <v>0</v>
      </c>
      <c r="V134" s="37">
        <f>'R(19)'!$O18</f>
        <v>0</v>
      </c>
      <c r="W134" s="37">
        <f>'R(20)'!$O18</f>
        <v>0</v>
      </c>
      <c r="X134" s="42">
        <f t="shared" si="16"/>
        <v>0</v>
      </c>
    </row>
    <row r="135" spans="2:24" ht="14.45">
      <c r="B135" s="1144"/>
      <c r="C135" s="398" t="s">
        <v>42</v>
      </c>
      <c r="D135" s="37">
        <f>'R(1)'!$O19</f>
        <v>0</v>
      </c>
      <c r="E135" s="37">
        <f>'R(2)'!$O19</f>
        <v>0</v>
      </c>
      <c r="F135" s="37">
        <f>'R(3)'!$O19</f>
        <v>0</v>
      </c>
      <c r="G135" s="37">
        <f>'R(4)'!$O19</f>
        <v>0</v>
      </c>
      <c r="H135" s="37">
        <f>'R(5)'!$O19</f>
        <v>0</v>
      </c>
      <c r="I135" s="37">
        <f>'R(6)'!$O19</f>
        <v>0</v>
      </c>
      <c r="J135" s="37">
        <f>'R(7)'!$O19</f>
        <v>0</v>
      </c>
      <c r="K135" s="37">
        <f>'R(8)'!$O19</f>
        <v>0</v>
      </c>
      <c r="L135" s="37">
        <f>'R(9)'!$O19</f>
        <v>0</v>
      </c>
      <c r="M135" s="37">
        <f>'R(10)'!$O19</f>
        <v>0</v>
      </c>
      <c r="N135" s="37">
        <f>'R(11)'!$O19</f>
        <v>0</v>
      </c>
      <c r="O135" s="37">
        <f>'R(12)'!$O19</f>
        <v>0</v>
      </c>
      <c r="P135" s="37">
        <f>'R(13)'!$O19</f>
        <v>0</v>
      </c>
      <c r="Q135" s="37">
        <f>'R(14)'!$O19</f>
        <v>0</v>
      </c>
      <c r="R135" s="37">
        <f>'R(15)'!$O19</f>
        <v>0</v>
      </c>
      <c r="S135" s="37">
        <f>'R(16)'!$O19</f>
        <v>0</v>
      </c>
      <c r="T135" s="37">
        <f>'R(17)'!$O19</f>
        <v>0</v>
      </c>
      <c r="U135" s="37">
        <f>'R(18)'!$O19</f>
        <v>0</v>
      </c>
      <c r="V135" s="37">
        <f>'R(19)'!$O19</f>
        <v>0</v>
      </c>
      <c r="W135" s="37">
        <f>'R(20)'!$O19</f>
        <v>0</v>
      </c>
      <c r="X135" s="42">
        <f t="shared" si="16"/>
        <v>0</v>
      </c>
    </row>
    <row r="136" spans="2:24" ht="14.45">
      <c r="B136" s="1144"/>
      <c r="C136" s="398" t="s">
        <v>133</v>
      </c>
      <c r="D136" s="37">
        <f>'R(1)'!$O20</f>
        <v>0</v>
      </c>
      <c r="E136" s="37">
        <f>'R(2)'!$O20</f>
        <v>0</v>
      </c>
      <c r="F136" s="37">
        <f>'R(3)'!$O20</f>
        <v>0</v>
      </c>
      <c r="G136" s="37">
        <f>'R(4)'!$O20</f>
        <v>0</v>
      </c>
      <c r="H136" s="37">
        <f>'R(5)'!$O20</f>
        <v>0</v>
      </c>
      <c r="I136" s="37">
        <f>'R(6)'!$O20</f>
        <v>0</v>
      </c>
      <c r="J136" s="37">
        <f>'R(7)'!$O20</f>
        <v>0</v>
      </c>
      <c r="K136" s="37">
        <f>'R(8)'!$O20</f>
        <v>0</v>
      </c>
      <c r="L136" s="37">
        <f>'R(9)'!$O20</f>
        <v>0</v>
      </c>
      <c r="M136" s="37">
        <f>'R(10)'!$O20</f>
        <v>0</v>
      </c>
      <c r="N136" s="37">
        <f>'R(11)'!$O20</f>
        <v>0</v>
      </c>
      <c r="O136" s="37">
        <f>'R(12)'!$O20</f>
        <v>0</v>
      </c>
      <c r="P136" s="37">
        <f>'R(13)'!$O20</f>
        <v>0</v>
      </c>
      <c r="Q136" s="37">
        <f>'R(14)'!$O20</f>
        <v>0</v>
      </c>
      <c r="R136" s="37">
        <f>'R(15)'!$O20</f>
        <v>0</v>
      </c>
      <c r="S136" s="37">
        <f>'R(16)'!$O20</f>
        <v>0</v>
      </c>
      <c r="T136" s="37">
        <f>'R(17)'!$O20</f>
        <v>0</v>
      </c>
      <c r="U136" s="37">
        <f>'R(18)'!$O20</f>
        <v>0</v>
      </c>
      <c r="V136" s="37">
        <f>'R(19)'!$O20</f>
        <v>0</v>
      </c>
      <c r="W136" s="37">
        <f>'R(20)'!$O20</f>
        <v>0</v>
      </c>
      <c r="X136" s="42">
        <f t="shared" si="16"/>
        <v>0</v>
      </c>
    </row>
    <row r="137" spans="2:24" ht="14.45">
      <c r="B137" s="1145"/>
      <c r="C137" s="398" t="s">
        <v>249</v>
      </c>
      <c r="D137" s="37">
        <f>'R(1)'!$O21</f>
        <v>0</v>
      </c>
      <c r="E137" s="37">
        <f>'R(2)'!$O21</f>
        <v>0</v>
      </c>
      <c r="F137" s="37">
        <f>'R(3)'!$O21</f>
        <v>0</v>
      </c>
      <c r="G137" s="37">
        <f>'R(4)'!$O21</f>
        <v>0</v>
      </c>
      <c r="H137" s="37">
        <f>'R(5)'!$O21</f>
        <v>0</v>
      </c>
      <c r="I137" s="37">
        <f>'R(6)'!$O21</f>
        <v>0</v>
      </c>
      <c r="J137" s="37">
        <f>'R(7)'!$O21</f>
        <v>0</v>
      </c>
      <c r="K137" s="37">
        <f>'R(8)'!$O21</f>
        <v>0</v>
      </c>
      <c r="L137" s="37">
        <f>'R(9)'!$O21</f>
        <v>0</v>
      </c>
      <c r="M137" s="37">
        <f>'R(10)'!$O21</f>
        <v>0</v>
      </c>
      <c r="N137" s="37">
        <f>'R(11)'!$O21</f>
        <v>0</v>
      </c>
      <c r="O137" s="37">
        <f>'R(12)'!$O21</f>
        <v>0</v>
      </c>
      <c r="P137" s="37">
        <f>'R(13)'!$O21</f>
        <v>0</v>
      </c>
      <c r="Q137" s="37">
        <f>'R(14)'!$O21</f>
        <v>0</v>
      </c>
      <c r="R137" s="37">
        <f>'R(15)'!$O21</f>
        <v>0</v>
      </c>
      <c r="S137" s="37">
        <f>'R(16)'!$O21</f>
        <v>0</v>
      </c>
      <c r="T137" s="37">
        <f>'R(17)'!$O21</f>
        <v>0</v>
      </c>
      <c r="U137" s="37">
        <f>'R(18)'!$O21</f>
        <v>0</v>
      </c>
      <c r="V137" s="37">
        <f>'R(19)'!$O21</f>
        <v>0</v>
      </c>
      <c r="W137" s="37">
        <f>'R(20)'!$O21</f>
        <v>0</v>
      </c>
      <c r="X137" s="42">
        <f t="shared" si="16"/>
        <v>0</v>
      </c>
    </row>
    <row r="138" spans="2:24" ht="15" customHeight="1">
      <c r="B138" s="1132" t="s">
        <v>65</v>
      </c>
      <c r="C138" s="399" t="s">
        <v>66</v>
      </c>
      <c r="D138" s="37">
        <f>'R(1)'!$O22</f>
        <v>0</v>
      </c>
      <c r="E138" s="37">
        <f>'R(2)'!$O22</f>
        <v>0</v>
      </c>
      <c r="F138" s="37">
        <f>'R(3)'!$O22</f>
        <v>0</v>
      </c>
      <c r="G138" s="37">
        <f>'R(4)'!$O22</f>
        <v>0</v>
      </c>
      <c r="H138" s="37">
        <f>'R(5)'!$O22</f>
        <v>0</v>
      </c>
      <c r="I138" s="37">
        <f>'R(6)'!$O22</f>
        <v>0</v>
      </c>
      <c r="J138" s="37">
        <f>'R(7)'!$O22</f>
        <v>0</v>
      </c>
      <c r="K138" s="37">
        <f>'R(8)'!$O22</f>
        <v>0</v>
      </c>
      <c r="L138" s="37">
        <f>'R(9)'!$O22</f>
        <v>0</v>
      </c>
      <c r="M138" s="37">
        <f>'R(10)'!$O22</f>
        <v>0</v>
      </c>
      <c r="N138" s="37">
        <f>'R(11)'!$O22</f>
        <v>0</v>
      </c>
      <c r="O138" s="37">
        <f>'R(12)'!$O22</f>
        <v>0</v>
      </c>
      <c r="P138" s="37">
        <f>'R(13)'!$O22</f>
        <v>0</v>
      </c>
      <c r="Q138" s="37">
        <f>'R(14)'!$O22</f>
        <v>0</v>
      </c>
      <c r="R138" s="37">
        <f>'R(15)'!$O22</f>
        <v>0</v>
      </c>
      <c r="S138" s="37">
        <f>'R(16)'!$O22</f>
        <v>0</v>
      </c>
      <c r="T138" s="37">
        <f>'R(17)'!$O22</f>
        <v>0</v>
      </c>
      <c r="U138" s="37">
        <f>'R(18)'!$O22</f>
        <v>0</v>
      </c>
      <c r="V138" s="37">
        <f>'R(19)'!$O22</f>
        <v>0</v>
      </c>
      <c r="W138" s="37">
        <f>'R(20)'!$O22</f>
        <v>0</v>
      </c>
      <c r="X138" s="42">
        <f t="shared" si="16"/>
        <v>0</v>
      </c>
    </row>
    <row r="139" spans="2:24" ht="14.45">
      <c r="B139" s="1132"/>
      <c r="C139" s="399" t="s">
        <v>70</v>
      </c>
      <c r="D139" s="37">
        <f>'R(1)'!$O23</f>
        <v>0</v>
      </c>
      <c r="E139" s="37">
        <f>'R(2)'!$O23</f>
        <v>0</v>
      </c>
      <c r="F139" s="37">
        <f>'R(3)'!$O23</f>
        <v>0</v>
      </c>
      <c r="G139" s="37">
        <f>'R(4)'!$O23</f>
        <v>0</v>
      </c>
      <c r="H139" s="37">
        <f>'R(5)'!$O23</f>
        <v>0</v>
      </c>
      <c r="I139" s="37">
        <f>'R(6)'!$O23</f>
        <v>0</v>
      </c>
      <c r="J139" s="37">
        <f>'R(7)'!$O23</f>
        <v>0</v>
      </c>
      <c r="K139" s="37">
        <f>'R(8)'!$O23</f>
        <v>0</v>
      </c>
      <c r="L139" s="37">
        <f>'R(9)'!$O23</f>
        <v>0</v>
      </c>
      <c r="M139" s="37">
        <f>'R(10)'!$O23</f>
        <v>0</v>
      </c>
      <c r="N139" s="37">
        <f>'R(11)'!$O23</f>
        <v>0</v>
      </c>
      <c r="O139" s="37">
        <f>'R(12)'!$O23</f>
        <v>0</v>
      </c>
      <c r="P139" s="37">
        <f>'R(13)'!$O23</f>
        <v>0</v>
      </c>
      <c r="Q139" s="37">
        <f>'R(14)'!$O23</f>
        <v>0</v>
      </c>
      <c r="R139" s="37">
        <f>'R(15)'!$O23</f>
        <v>0</v>
      </c>
      <c r="S139" s="37">
        <f>'R(16)'!$O23</f>
        <v>0</v>
      </c>
      <c r="T139" s="37">
        <f>'R(17)'!$O23</f>
        <v>0</v>
      </c>
      <c r="U139" s="37">
        <f>'R(18)'!$O23</f>
        <v>0</v>
      </c>
      <c r="V139" s="37">
        <f>'R(19)'!$O23</f>
        <v>0</v>
      </c>
      <c r="W139" s="37">
        <f>'R(20)'!$O23</f>
        <v>0</v>
      </c>
      <c r="X139" s="42">
        <f t="shared" si="16"/>
        <v>0</v>
      </c>
    </row>
    <row r="140" spans="2:24" ht="14.45">
      <c r="B140" s="1132"/>
      <c r="C140" s="399" t="s">
        <v>75</v>
      </c>
      <c r="D140" s="37">
        <f>'R(1)'!$O24</f>
        <v>0</v>
      </c>
      <c r="E140" s="37">
        <f>'R(2)'!$O24</f>
        <v>0</v>
      </c>
      <c r="F140" s="37">
        <f>'R(3)'!$O24</f>
        <v>0</v>
      </c>
      <c r="G140" s="37">
        <f>'R(4)'!$O24</f>
        <v>0</v>
      </c>
      <c r="H140" s="37">
        <f>'R(5)'!$O24</f>
        <v>0</v>
      </c>
      <c r="I140" s="37">
        <f>'R(6)'!$O24</f>
        <v>0</v>
      </c>
      <c r="J140" s="37">
        <f>'R(7)'!$O24</f>
        <v>0</v>
      </c>
      <c r="K140" s="37">
        <f>'R(8)'!$O24</f>
        <v>0</v>
      </c>
      <c r="L140" s="37">
        <f>'R(9)'!$O24</f>
        <v>0</v>
      </c>
      <c r="M140" s="37">
        <f>'R(10)'!$O24</f>
        <v>0</v>
      </c>
      <c r="N140" s="37">
        <f>'R(11)'!$O24</f>
        <v>0</v>
      </c>
      <c r="O140" s="37">
        <f>'R(12)'!$O24</f>
        <v>0</v>
      </c>
      <c r="P140" s="37">
        <f>'R(13)'!$O24</f>
        <v>0</v>
      </c>
      <c r="Q140" s="37">
        <f>'R(14)'!$O24</f>
        <v>0</v>
      </c>
      <c r="R140" s="37">
        <f>'R(15)'!$O24</f>
        <v>0</v>
      </c>
      <c r="S140" s="37">
        <f>'R(16)'!$O24</f>
        <v>0</v>
      </c>
      <c r="T140" s="37">
        <f>'R(17)'!$O24</f>
        <v>0</v>
      </c>
      <c r="U140" s="37">
        <f>'R(18)'!$O24</f>
        <v>0</v>
      </c>
      <c r="V140" s="37">
        <f>'R(19)'!$O24</f>
        <v>0</v>
      </c>
      <c r="W140" s="37">
        <f>'R(20)'!$O24</f>
        <v>0</v>
      </c>
      <c r="X140" s="42">
        <f t="shared" si="16"/>
        <v>0</v>
      </c>
    </row>
    <row r="141" spans="2:24" ht="14.45">
      <c r="B141" s="1132"/>
      <c r="C141" s="399" t="s">
        <v>79</v>
      </c>
      <c r="D141" s="37">
        <f>'R(1)'!$O25</f>
        <v>0</v>
      </c>
      <c r="E141" s="37">
        <f>'R(2)'!$O25</f>
        <v>0</v>
      </c>
      <c r="F141" s="37">
        <f>'R(3)'!$O25</f>
        <v>0</v>
      </c>
      <c r="G141" s="37">
        <f>'R(4)'!$O25</f>
        <v>0</v>
      </c>
      <c r="H141" s="37">
        <f>'R(5)'!$O25</f>
        <v>0</v>
      </c>
      <c r="I141" s="37">
        <f>'R(6)'!$O25</f>
        <v>0</v>
      </c>
      <c r="J141" s="37">
        <f>'R(7)'!$O25</f>
        <v>0</v>
      </c>
      <c r="K141" s="37">
        <f>'R(8)'!$O25</f>
        <v>0</v>
      </c>
      <c r="L141" s="37">
        <f>'R(9)'!$O25</f>
        <v>0</v>
      </c>
      <c r="M141" s="37">
        <f>'R(10)'!$O25</f>
        <v>0</v>
      </c>
      <c r="N141" s="37">
        <f>'R(11)'!$O25</f>
        <v>0</v>
      </c>
      <c r="O141" s="37">
        <f>'R(12)'!$O25</f>
        <v>0</v>
      </c>
      <c r="P141" s="37">
        <f>'R(13)'!$O25</f>
        <v>0</v>
      </c>
      <c r="Q141" s="37">
        <f>'R(14)'!$O25</f>
        <v>0</v>
      </c>
      <c r="R141" s="37">
        <f>'R(15)'!$O25</f>
        <v>0</v>
      </c>
      <c r="S141" s="37">
        <f>'R(16)'!$O25</f>
        <v>0</v>
      </c>
      <c r="T141" s="37">
        <f>'R(17)'!$O25</f>
        <v>0</v>
      </c>
      <c r="U141" s="37">
        <f>'R(18)'!$O25</f>
        <v>0</v>
      </c>
      <c r="V141" s="37">
        <f>'R(19)'!$O25</f>
        <v>0</v>
      </c>
      <c r="W141" s="37">
        <f>'R(20)'!$O25</f>
        <v>0</v>
      </c>
      <c r="X141" s="42">
        <f t="shared" si="16"/>
        <v>0</v>
      </c>
    </row>
    <row r="142" spans="2:24" ht="12.75" customHeight="1">
      <c r="B142" s="1133" t="s">
        <v>83</v>
      </c>
      <c r="C142" s="400" t="s">
        <v>84</v>
      </c>
      <c r="D142" s="37">
        <f>'R(1)'!$O26</f>
        <v>0</v>
      </c>
      <c r="E142" s="37">
        <f>'R(2)'!$O26</f>
        <v>0</v>
      </c>
      <c r="F142" s="37">
        <f>'R(3)'!$O26</f>
        <v>0</v>
      </c>
      <c r="G142" s="37">
        <f>'R(4)'!$O26</f>
        <v>0</v>
      </c>
      <c r="H142" s="37">
        <f>'R(5)'!$O26</f>
        <v>0</v>
      </c>
      <c r="I142" s="37">
        <f>'R(6)'!$O26</f>
        <v>0</v>
      </c>
      <c r="J142" s="37">
        <f>'R(7)'!$O26</f>
        <v>0</v>
      </c>
      <c r="K142" s="37">
        <f>'R(8)'!$O26</f>
        <v>0</v>
      </c>
      <c r="L142" s="37">
        <f>'R(9)'!$O26</f>
        <v>0</v>
      </c>
      <c r="M142" s="37">
        <f>'R(10)'!$O26</f>
        <v>0</v>
      </c>
      <c r="N142" s="37">
        <f>'R(11)'!$O26</f>
        <v>0</v>
      </c>
      <c r="O142" s="37">
        <f>'R(12)'!$O26</f>
        <v>0</v>
      </c>
      <c r="P142" s="37">
        <f>'R(13)'!$O26</f>
        <v>0</v>
      </c>
      <c r="Q142" s="37">
        <f>'R(14)'!$O26</f>
        <v>0</v>
      </c>
      <c r="R142" s="37">
        <f>'R(15)'!$O26</f>
        <v>0</v>
      </c>
      <c r="S142" s="37">
        <f>'R(16)'!$O26</f>
        <v>0</v>
      </c>
      <c r="T142" s="37">
        <f>'R(17)'!$O26</f>
        <v>0</v>
      </c>
      <c r="U142" s="37">
        <f>'R(18)'!$O26</f>
        <v>0</v>
      </c>
      <c r="V142" s="37">
        <f>'R(19)'!$O26</f>
        <v>0</v>
      </c>
      <c r="W142" s="37">
        <f>'R(20)'!$O26</f>
        <v>0</v>
      </c>
      <c r="X142" s="42">
        <f t="shared" si="16"/>
        <v>0</v>
      </c>
    </row>
    <row r="143" spans="2:24" ht="14.45">
      <c r="B143" s="1133"/>
      <c r="C143" s="400" t="s">
        <v>256</v>
      </c>
      <c r="D143" s="37">
        <f>'R(1)'!$O27</f>
        <v>0</v>
      </c>
      <c r="E143" s="37">
        <f>'R(2)'!$O27</f>
        <v>0</v>
      </c>
      <c r="F143" s="37">
        <f>'R(3)'!$O27</f>
        <v>0</v>
      </c>
      <c r="G143" s="37">
        <f>'R(4)'!$O27</f>
        <v>0</v>
      </c>
      <c r="H143" s="37">
        <f>'R(5)'!$O27</f>
        <v>0</v>
      </c>
      <c r="I143" s="37">
        <f>'R(6)'!$O27</f>
        <v>0</v>
      </c>
      <c r="J143" s="37">
        <f>'R(7)'!$O27</f>
        <v>0</v>
      </c>
      <c r="K143" s="37">
        <f>'R(8)'!$O27</f>
        <v>0</v>
      </c>
      <c r="L143" s="37">
        <f>'R(9)'!$O27</f>
        <v>0</v>
      </c>
      <c r="M143" s="37">
        <f>'R(10)'!$O27</f>
        <v>0</v>
      </c>
      <c r="N143" s="37">
        <f>'R(11)'!$O27</f>
        <v>0</v>
      </c>
      <c r="O143" s="37">
        <f>'R(12)'!$O27</f>
        <v>0</v>
      </c>
      <c r="P143" s="37">
        <f>'R(13)'!$O27</f>
        <v>0</v>
      </c>
      <c r="Q143" s="37">
        <f>'R(14)'!$O27</f>
        <v>0</v>
      </c>
      <c r="R143" s="37">
        <f>'R(15)'!$O27</f>
        <v>0</v>
      </c>
      <c r="S143" s="37">
        <f>'R(16)'!$O27</f>
        <v>0</v>
      </c>
      <c r="T143" s="37">
        <f>'R(17)'!$O27</f>
        <v>0</v>
      </c>
      <c r="U143" s="37">
        <f>'R(18)'!$O27</f>
        <v>0</v>
      </c>
      <c r="V143" s="37">
        <f>'R(19)'!$O27</f>
        <v>0</v>
      </c>
      <c r="W143" s="37">
        <f>'R(20)'!$O27</f>
        <v>0</v>
      </c>
      <c r="X143" s="42">
        <f t="shared" si="16"/>
        <v>0</v>
      </c>
    </row>
    <row r="144" spans="2:24" ht="14.45">
      <c r="B144" s="1133"/>
      <c r="C144" s="400" t="s">
        <v>137</v>
      </c>
      <c r="D144" s="37">
        <f>'R(1)'!$O28</f>
        <v>0</v>
      </c>
      <c r="E144" s="37">
        <f>'R(2)'!$O28</f>
        <v>0</v>
      </c>
      <c r="F144" s="37">
        <f>'R(3)'!$O28</f>
        <v>0</v>
      </c>
      <c r="G144" s="37">
        <f>'R(4)'!$O28</f>
        <v>0</v>
      </c>
      <c r="H144" s="37">
        <f>'R(5)'!$O28</f>
        <v>0</v>
      </c>
      <c r="I144" s="37">
        <f>'R(6)'!$O28</f>
        <v>0</v>
      </c>
      <c r="J144" s="37">
        <f>'R(7)'!$O28</f>
        <v>0</v>
      </c>
      <c r="K144" s="37">
        <f>'R(8)'!$O28</f>
        <v>0</v>
      </c>
      <c r="L144" s="37">
        <f>'R(9)'!$O28</f>
        <v>0</v>
      </c>
      <c r="M144" s="37">
        <f>'R(10)'!$O28</f>
        <v>0</v>
      </c>
      <c r="N144" s="37">
        <f>'R(11)'!$O28</f>
        <v>0</v>
      </c>
      <c r="O144" s="37">
        <f>'R(12)'!$O28</f>
        <v>0</v>
      </c>
      <c r="P144" s="37">
        <f>'R(13)'!$O28</f>
        <v>0</v>
      </c>
      <c r="Q144" s="37">
        <f>'R(14)'!$O28</f>
        <v>0</v>
      </c>
      <c r="R144" s="37">
        <f>'R(15)'!$O28</f>
        <v>0</v>
      </c>
      <c r="S144" s="37">
        <f>'R(16)'!$O28</f>
        <v>0</v>
      </c>
      <c r="T144" s="37">
        <f>'R(17)'!$O28</f>
        <v>0</v>
      </c>
      <c r="U144" s="37">
        <f>'R(18)'!$O28</f>
        <v>0</v>
      </c>
      <c r="V144" s="37">
        <f>'R(19)'!$O28</f>
        <v>0</v>
      </c>
      <c r="W144" s="37">
        <f>'R(20)'!$O28</f>
        <v>0</v>
      </c>
      <c r="X144" s="42">
        <f t="shared" si="16"/>
        <v>0</v>
      </c>
    </row>
    <row r="145" spans="2:24" s="45" customFormat="1">
      <c r="B145" s="53"/>
      <c r="C145" s="54"/>
      <c r="D145" s="49"/>
      <c r="E145" s="49"/>
      <c r="F145" s="49"/>
      <c r="G145" s="49"/>
      <c r="H145" s="49"/>
      <c r="I145" s="49"/>
      <c r="J145" s="49"/>
      <c r="K145" s="49"/>
      <c r="L145" s="49"/>
      <c r="M145" s="49"/>
      <c r="N145" s="49"/>
      <c r="O145" s="49"/>
      <c r="P145" s="49"/>
      <c r="Q145" s="49"/>
      <c r="R145" s="49"/>
      <c r="S145" s="49"/>
      <c r="T145" s="49"/>
      <c r="U145" s="49"/>
      <c r="V145" s="49"/>
      <c r="W145" s="49"/>
      <c r="X145" s="55"/>
    </row>
    <row r="146" spans="2:24" s="45" customFormat="1">
      <c r="B146" s="43" t="str">
        <f>'R(1)'!P13</f>
        <v>Funcionamiento del sistema</v>
      </c>
      <c r="X146" s="47"/>
    </row>
    <row r="147" spans="2:24" ht="15.6">
      <c r="B147" s="1321"/>
      <c r="C147" s="45"/>
      <c r="D147" s="1141" t="s">
        <v>320</v>
      </c>
      <c r="E147" s="1141"/>
      <c r="F147" s="1141"/>
      <c r="G147" s="1141"/>
      <c r="H147" s="1141"/>
      <c r="I147" s="1141"/>
      <c r="J147" s="1141"/>
      <c r="K147" s="1141"/>
      <c r="L147" s="1141"/>
      <c r="M147" s="1141"/>
      <c r="N147" s="1141"/>
      <c r="O147" s="1141"/>
      <c r="P147" s="1141"/>
      <c r="Q147" s="1141"/>
      <c r="R147" s="1141"/>
      <c r="S147" s="1141"/>
      <c r="T147" s="1141"/>
      <c r="U147" s="1141"/>
      <c r="V147" s="1141"/>
      <c r="W147" s="1141"/>
    </row>
    <row r="148" spans="2:24" ht="14.45">
      <c r="B148" s="1146" t="s">
        <v>318</v>
      </c>
      <c r="C148" s="1146"/>
      <c r="D148" s="40" t="s">
        <v>321</v>
      </c>
      <c r="E148" s="40" t="s">
        <v>322</v>
      </c>
      <c r="F148" s="40" t="s">
        <v>323</v>
      </c>
      <c r="G148" s="40" t="s">
        <v>324</v>
      </c>
      <c r="H148" s="40" t="s">
        <v>325</v>
      </c>
      <c r="I148" s="40" t="s">
        <v>326</v>
      </c>
      <c r="J148" s="40" t="s">
        <v>327</v>
      </c>
      <c r="K148" s="40" t="s">
        <v>328</v>
      </c>
      <c r="L148" s="40" t="s">
        <v>329</v>
      </c>
      <c r="M148" s="40" t="s">
        <v>330</v>
      </c>
      <c r="N148" s="40" t="s">
        <v>331</v>
      </c>
      <c r="O148" s="40" t="s">
        <v>332</v>
      </c>
      <c r="P148" s="40" t="s">
        <v>333</v>
      </c>
      <c r="Q148" s="40" t="s">
        <v>334</v>
      </c>
      <c r="R148" s="40" t="s">
        <v>335</v>
      </c>
      <c r="S148" s="40" t="s">
        <v>336</v>
      </c>
      <c r="T148" s="40" t="s">
        <v>337</v>
      </c>
      <c r="U148" s="40" t="s">
        <v>338</v>
      </c>
      <c r="V148" s="40" t="s">
        <v>339</v>
      </c>
      <c r="W148" s="40" t="s">
        <v>340</v>
      </c>
      <c r="X148" s="41" t="s">
        <v>155</v>
      </c>
    </row>
    <row r="149" spans="2:24" ht="15" customHeight="1">
      <c r="B149" s="1147" t="s">
        <v>121</v>
      </c>
      <c r="C149" s="397" t="s">
        <v>10</v>
      </c>
      <c r="D149" s="37">
        <f>'R(1)'!$P15</f>
        <v>0</v>
      </c>
      <c r="E149" s="37">
        <f>'R(2)'!$P15</f>
        <v>0</v>
      </c>
      <c r="F149" s="37">
        <f>'R(3)'!$P15</f>
        <v>0</v>
      </c>
      <c r="G149" s="37">
        <f>'R(4)'!$P15</f>
        <v>0</v>
      </c>
      <c r="H149" s="37">
        <f>'R(5)'!$P15</f>
        <v>0</v>
      </c>
      <c r="I149" s="37">
        <f>'R(6)'!$P15</f>
        <v>0</v>
      </c>
      <c r="J149" s="37">
        <f>'R(7)'!$P15</f>
        <v>0</v>
      </c>
      <c r="K149" s="37">
        <f>'R(8)'!$P15</f>
        <v>0</v>
      </c>
      <c r="L149" s="37">
        <f>'R(9)'!$P15</f>
        <v>0</v>
      </c>
      <c r="M149" s="37">
        <f>'R(10)'!$P15</f>
        <v>0</v>
      </c>
      <c r="N149" s="37">
        <f>'R(11)'!$P15</f>
        <v>0</v>
      </c>
      <c r="O149" s="37">
        <f>'R(12)'!$P15</f>
        <v>0</v>
      </c>
      <c r="P149" s="37">
        <f>'R(13)'!$P15</f>
        <v>0</v>
      </c>
      <c r="Q149" s="37">
        <f>'R(14)'!$P15</f>
        <v>0</v>
      </c>
      <c r="R149" s="37">
        <f>'R(15)'!$P15</f>
        <v>0</v>
      </c>
      <c r="S149" s="37">
        <f>'R(16)'!$P15</f>
        <v>0</v>
      </c>
      <c r="T149" s="37">
        <f>'R(17)'!$P15</f>
        <v>0</v>
      </c>
      <c r="U149" s="37">
        <f>'R(18)'!$P15</f>
        <v>0</v>
      </c>
      <c r="V149" s="37">
        <f>'R(19)'!$P15</f>
        <v>0</v>
      </c>
      <c r="W149" s="37">
        <f>'R(20)'!$P15</f>
        <v>0</v>
      </c>
      <c r="X149" s="42">
        <f t="shared" ref="X149:X162" si="17">COUNTIF(D149:W149,"x")</f>
        <v>0</v>
      </c>
    </row>
    <row r="150" spans="2:24" ht="14.45">
      <c r="B150" s="1147"/>
      <c r="C150" s="397" t="s">
        <v>20</v>
      </c>
      <c r="D150" s="37">
        <f>'R(1)'!$P16</f>
        <v>0</v>
      </c>
      <c r="E150" s="37">
        <f>'R(2)'!$P16</f>
        <v>0</v>
      </c>
      <c r="F150" s="37">
        <f>'R(3)'!$P16</f>
        <v>0</v>
      </c>
      <c r="G150" s="37">
        <f>'R(4)'!$P16</f>
        <v>0</v>
      </c>
      <c r="H150" s="37">
        <f>'R(5)'!$P16</f>
        <v>0</v>
      </c>
      <c r="I150" s="37">
        <f>'R(6)'!$P16</f>
        <v>0</v>
      </c>
      <c r="J150" s="37">
        <f>'R(7)'!$P16</f>
        <v>0</v>
      </c>
      <c r="K150" s="37">
        <f>'R(8)'!$P16</f>
        <v>0</v>
      </c>
      <c r="L150" s="37">
        <f>'R(9)'!$P16</f>
        <v>0</v>
      </c>
      <c r="M150" s="37">
        <f>'R(10)'!$P16</f>
        <v>0</v>
      </c>
      <c r="N150" s="37">
        <f>'R(11)'!$P16</f>
        <v>0</v>
      </c>
      <c r="O150" s="37">
        <f>'R(12)'!$P16</f>
        <v>0</v>
      </c>
      <c r="P150" s="37">
        <f>'R(13)'!$P16</f>
        <v>0</v>
      </c>
      <c r="Q150" s="37">
        <f>'R(14)'!$P16</f>
        <v>0</v>
      </c>
      <c r="R150" s="37">
        <f>'R(15)'!$P16</f>
        <v>0</v>
      </c>
      <c r="S150" s="37">
        <f>'R(16)'!$P16</f>
        <v>0</v>
      </c>
      <c r="T150" s="37">
        <f>'R(17)'!$P16</f>
        <v>0</v>
      </c>
      <c r="U150" s="37">
        <f>'R(18)'!$P16</f>
        <v>0</v>
      </c>
      <c r="V150" s="37">
        <f>'R(19)'!$P16</f>
        <v>0</v>
      </c>
      <c r="W150" s="37">
        <f>'R(20)'!$P16</f>
        <v>0</v>
      </c>
      <c r="X150" s="42">
        <f t="shared" si="17"/>
        <v>0</v>
      </c>
    </row>
    <row r="151" spans="2:24" ht="14.45">
      <c r="B151" s="1147"/>
      <c r="C151" s="397" t="s">
        <v>27</v>
      </c>
      <c r="D151" s="37">
        <f>'R(1)'!$P17</f>
        <v>0</v>
      </c>
      <c r="E151" s="37">
        <f>'R(2)'!$P17</f>
        <v>0</v>
      </c>
      <c r="F151" s="37">
        <f>'R(3)'!$P17</f>
        <v>0</v>
      </c>
      <c r="G151" s="37">
        <f>'R(4)'!$P17</f>
        <v>0</v>
      </c>
      <c r="H151" s="37">
        <f>'R(5)'!$P17</f>
        <v>0</v>
      </c>
      <c r="I151" s="37">
        <f>'R(6)'!$P17</f>
        <v>0</v>
      </c>
      <c r="J151" s="37">
        <f>'R(7)'!$P17</f>
        <v>0</v>
      </c>
      <c r="K151" s="37">
        <f>'R(8)'!$P17</f>
        <v>0</v>
      </c>
      <c r="L151" s="37">
        <f>'R(9)'!$P17</f>
        <v>0</v>
      </c>
      <c r="M151" s="37">
        <f>'R(10)'!$P17</f>
        <v>0</v>
      </c>
      <c r="N151" s="37">
        <f>'R(11)'!$P17</f>
        <v>0</v>
      </c>
      <c r="O151" s="37">
        <f>'R(12)'!$P17</f>
        <v>0</v>
      </c>
      <c r="P151" s="37">
        <f>'R(13)'!$P17</f>
        <v>0</v>
      </c>
      <c r="Q151" s="37">
        <f>'R(14)'!$P17</f>
        <v>0</v>
      </c>
      <c r="R151" s="37">
        <f>'R(15)'!$P17</f>
        <v>0</v>
      </c>
      <c r="S151" s="37">
        <f>'R(16)'!$P17</f>
        <v>0</v>
      </c>
      <c r="T151" s="37">
        <f>'R(17)'!$P17</f>
        <v>0</v>
      </c>
      <c r="U151" s="37">
        <f>'R(18)'!$P17</f>
        <v>0</v>
      </c>
      <c r="V151" s="37">
        <f>'R(19)'!$P17</f>
        <v>0</v>
      </c>
      <c r="W151" s="37">
        <f>'R(20)'!$P17</f>
        <v>0</v>
      </c>
      <c r="X151" s="42">
        <f t="shared" si="17"/>
        <v>0</v>
      </c>
    </row>
    <row r="152" spans="2:24" ht="15" customHeight="1">
      <c r="B152" s="1143" t="s">
        <v>32</v>
      </c>
      <c r="C152" s="398" t="s">
        <v>33</v>
      </c>
      <c r="D152" s="37">
        <f>'R(1)'!$P18</f>
        <v>0</v>
      </c>
      <c r="E152" s="37">
        <f>'R(2)'!$P18</f>
        <v>0</v>
      </c>
      <c r="F152" s="37">
        <f>'R(3)'!$P18</f>
        <v>0</v>
      </c>
      <c r="G152" s="37">
        <f>'R(4)'!$P18</f>
        <v>0</v>
      </c>
      <c r="H152" s="37">
        <f>'R(5)'!$P18</f>
        <v>0</v>
      </c>
      <c r="I152" s="37">
        <f>'R(6)'!$P18</f>
        <v>0</v>
      </c>
      <c r="J152" s="37">
        <f>'R(7)'!$P18</f>
        <v>0</v>
      </c>
      <c r="K152" s="37">
        <f>'R(8)'!$P18</f>
        <v>0</v>
      </c>
      <c r="L152" s="37">
        <f>'R(9)'!$P18</f>
        <v>0</v>
      </c>
      <c r="M152" s="37">
        <f>'R(10)'!$P18</f>
        <v>0</v>
      </c>
      <c r="N152" s="37">
        <f>'R(11)'!$P18</f>
        <v>0</v>
      </c>
      <c r="O152" s="37">
        <f>'R(12)'!$P18</f>
        <v>0</v>
      </c>
      <c r="P152" s="37">
        <f>'R(13)'!$P18</f>
        <v>0</v>
      </c>
      <c r="Q152" s="37">
        <f>'R(14)'!$P18</f>
        <v>0</v>
      </c>
      <c r="R152" s="37">
        <f>'R(15)'!$P18</f>
        <v>0</v>
      </c>
      <c r="S152" s="37">
        <f>'R(16)'!$P18</f>
        <v>0</v>
      </c>
      <c r="T152" s="37">
        <f>'R(17)'!$P18</f>
        <v>0</v>
      </c>
      <c r="U152" s="37">
        <f>'R(18)'!$P18</f>
        <v>0</v>
      </c>
      <c r="V152" s="37">
        <f>'R(19)'!$P18</f>
        <v>0</v>
      </c>
      <c r="W152" s="37">
        <f>'R(20)'!$P18</f>
        <v>0</v>
      </c>
      <c r="X152" s="42">
        <f t="shared" si="17"/>
        <v>0</v>
      </c>
    </row>
    <row r="153" spans="2:24" ht="14.45">
      <c r="B153" s="1144"/>
      <c r="C153" s="398" t="s">
        <v>42</v>
      </c>
      <c r="D153" s="37">
        <f>'R(1)'!$P19</f>
        <v>0</v>
      </c>
      <c r="E153" s="37">
        <f>'R(2)'!$P19</f>
        <v>0</v>
      </c>
      <c r="F153" s="37">
        <f>'R(3)'!$P19</f>
        <v>0</v>
      </c>
      <c r="G153" s="37">
        <f>'R(4)'!$P19</f>
        <v>0</v>
      </c>
      <c r="H153" s="37">
        <f>'R(5)'!$P19</f>
        <v>0</v>
      </c>
      <c r="I153" s="37">
        <f>'R(6)'!$P19</f>
        <v>0</v>
      </c>
      <c r="J153" s="37">
        <f>'R(7)'!$P19</f>
        <v>0</v>
      </c>
      <c r="K153" s="37">
        <f>'R(8)'!$P19</f>
        <v>0</v>
      </c>
      <c r="L153" s="37">
        <f>'R(9)'!$P19</f>
        <v>0</v>
      </c>
      <c r="M153" s="37">
        <f>'R(10)'!$P19</f>
        <v>0</v>
      </c>
      <c r="N153" s="37">
        <f>'R(11)'!$P19</f>
        <v>0</v>
      </c>
      <c r="O153" s="37">
        <f>'R(12)'!$P19</f>
        <v>0</v>
      </c>
      <c r="P153" s="37">
        <f>'R(13)'!$P19</f>
        <v>0</v>
      </c>
      <c r="Q153" s="37">
        <f>'R(14)'!$P19</f>
        <v>0</v>
      </c>
      <c r="R153" s="37">
        <f>'R(15)'!$P19</f>
        <v>0</v>
      </c>
      <c r="S153" s="37">
        <f>'R(16)'!$P19</f>
        <v>0</v>
      </c>
      <c r="T153" s="37">
        <f>'R(17)'!$P19</f>
        <v>0</v>
      </c>
      <c r="U153" s="37">
        <f>'R(18)'!$P19</f>
        <v>0</v>
      </c>
      <c r="V153" s="37">
        <f>'R(19)'!$P19</f>
        <v>0</v>
      </c>
      <c r="W153" s="37">
        <f>'R(20)'!$P19</f>
        <v>0</v>
      </c>
      <c r="X153" s="42">
        <f t="shared" si="17"/>
        <v>0</v>
      </c>
    </row>
    <row r="154" spans="2:24" ht="14.45">
      <c r="B154" s="1144"/>
      <c r="C154" s="398" t="s">
        <v>133</v>
      </c>
      <c r="D154" s="37">
        <f>'R(1)'!$P20</f>
        <v>0</v>
      </c>
      <c r="E154" s="37">
        <f>'R(2)'!$P20</f>
        <v>0</v>
      </c>
      <c r="F154" s="37">
        <f>'R(3)'!$P20</f>
        <v>0</v>
      </c>
      <c r="G154" s="37">
        <f>'R(4)'!$P20</f>
        <v>0</v>
      </c>
      <c r="H154" s="37">
        <f>'R(5)'!$P20</f>
        <v>0</v>
      </c>
      <c r="I154" s="37">
        <f>'R(6)'!$P20</f>
        <v>0</v>
      </c>
      <c r="J154" s="37">
        <f>'R(7)'!$P20</f>
        <v>0</v>
      </c>
      <c r="K154" s="37">
        <f>'R(8)'!$P20</f>
        <v>0</v>
      </c>
      <c r="L154" s="37">
        <f>'R(9)'!$P20</f>
        <v>0</v>
      </c>
      <c r="M154" s="37">
        <f>'R(10)'!$P20</f>
        <v>0</v>
      </c>
      <c r="N154" s="37">
        <f>'R(11)'!$P20</f>
        <v>0</v>
      </c>
      <c r="O154" s="37">
        <f>'R(12)'!$P20</f>
        <v>0</v>
      </c>
      <c r="P154" s="37">
        <f>'R(13)'!$P20</f>
        <v>0</v>
      </c>
      <c r="Q154" s="37">
        <f>'R(14)'!$P20</f>
        <v>0</v>
      </c>
      <c r="R154" s="37">
        <f>'R(15)'!$P20</f>
        <v>0</v>
      </c>
      <c r="S154" s="37">
        <f>'R(16)'!$P20</f>
        <v>0</v>
      </c>
      <c r="T154" s="37">
        <f>'R(17)'!$P20</f>
        <v>0</v>
      </c>
      <c r="U154" s="37">
        <f>'R(18)'!$P20</f>
        <v>0</v>
      </c>
      <c r="V154" s="37">
        <f>'R(19)'!$P20</f>
        <v>0</v>
      </c>
      <c r="W154" s="37">
        <f>'R(20)'!$P20</f>
        <v>0</v>
      </c>
      <c r="X154" s="42">
        <f t="shared" si="17"/>
        <v>0</v>
      </c>
    </row>
    <row r="155" spans="2:24" ht="14.45">
      <c r="B155" s="1145"/>
      <c r="C155" s="398" t="s">
        <v>249</v>
      </c>
      <c r="D155" s="37">
        <f>'R(1)'!$P21</f>
        <v>0</v>
      </c>
      <c r="E155" s="37">
        <f>'R(2)'!$P21</f>
        <v>0</v>
      </c>
      <c r="F155" s="37">
        <f>'R(3)'!$P21</f>
        <v>0</v>
      </c>
      <c r="G155" s="37">
        <f>'R(4)'!$P21</f>
        <v>0</v>
      </c>
      <c r="H155" s="37">
        <f>'R(5)'!$P21</f>
        <v>0</v>
      </c>
      <c r="I155" s="37">
        <f>'R(6)'!$P21</f>
        <v>0</v>
      </c>
      <c r="J155" s="37">
        <f>'R(7)'!$P21</f>
        <v>0</v>
      </c>
      <c r="K155" s="37">
        <f>'R(8)'!$P21</f>
        <v>0</v>
      </c>
      <c r="L155" s="37">
        <f>'R(9)'!$P21</f>
        <v>0</v>
      </c>
      <c r="M155" s="37">
        <f>'R(10)'!$P21</f>
        <v>0</v>
      </c>
      <c r="N155" s="37">
        <f>'R(11)'!$P21</f>
        <v>0</v>
      </c>
      <c r="O155" s="37">
        <f>'R(12)'!$P21</f>
        <v>0</v>
      </c>
      <c r="P155" s="37">
        <f>'R(13)'!$P21</f>
        <v>0</v>
      </c>
      <c r="Q155" s="37">
        <f>'R(14)'!$P21</f>
        <v>0</v>
      </c>
      <c r="R155" s="37">
        <f>'R(15)'!$P21</f>
        <v>0</v>
      </c>
      <c r="S155" s="37">
        <f>'R(16)'!$P21</f>
        <v>0</v>
      </c>
      <c r="T155" s="37">
        <f>'R(17)'!$P21</f>
        <v>0</v>
      </c>
      <c r="U155" s="37">
        <f>'R(18)'!$P21</f>
        <v>0</v>
      </c>
      <c r="V155" s="37">
        <f>'R(19)'!$P21</f>
        <v>0</v>
      </c>
      <c r="W155" s="37">
        <f>'R(20)'!$P21</f>
        <v>0</v>
      </c>
      <c r="X155" s="42">
        <f t="shared" si="17"/>
        <v>0</v>
      </c>
    </row>
    <row r="156" spans="2:24" ht="15" customHeight="1">
      <c r="B156" s="1132" t="s">
        <v>65</v>
      </c>
      <c r="C156" s="399" t="s">
        <v>66</v>
      </c>
      <c r="D156" s="37">
        <f>'R(1)'!$P22</f>
        <v>0</v>
      </c>
      <c r="E156" s="37">
        <f>'R(2)'!$P22</f>
        <v>0</v>
      </c>
      <c r="F156" s="37">
        <f>'R(3)'!$P22</f>
        <v>0</v>
      </c>
      <c r="G156" s="37">
        <f>'R(4)'!$P22</f>
        <v>0</v>
      </c>
      <c r="H156" s="37">
        <f>'R(5)'!$P22</f>
        <v>0</v>
      </c>
      <c r="I156" s="37">
        <f>'R(6)'!$P22</f>
        <v>0</v>
      </c>
      <c r="J156" s="37">
        <f>'R(7)'!$P22</f>
        <v>0</v>
      </c>
      <c r="K156" s="37">
        <f>'R(8)'!$P22</f>
        <v>0</v>
      </c>
      <c r="L156" s="37">
        <f>'R(9)'!$P22</f>
        <v>0</v>
      </c>
      <c r="M156" s="37">
        <f>'R(10)'!$P22</f>
        <v>0</v>
      </c>
      <c r="N156" s="37">
        <f>'R(11)'!$P22</f>
        <v>0</v>
      </c>
      <c r="O156" s="37">
        <f>'R(12)'!$P22</f>
        <v>0</v>
      </c>
      <c r="P156" s="37">
        <f>'R(13)'!$P22</f>
        <v>0</v>
      </c>
      <c r="Q156" s="37">
        <f>'R(14)'!$P22</f>
        <v>0</v>
      </c>
      <c r="R156" s="37">
        <f>'R(15)'!$P22</f>
        <v>0</v>
      </c>
      <c r="S156" s="37">
        <f>'R(16)'!$P22</f>
        <v>0</v>
      </c>
      <c r="T156" s="37">
        <f>'R(17)'!$P22</f>
        <v>0</v>
      </c>
      <c r="U156" s="37">
        <f>'R(18)'!$P22</f>
        <v>0</v>
      </c>
      <c r="V156" s="37">
        <f>'R(19)'!$P22</f>
        <v>0</v>
      </c>
      <c r="W156" s="37">
        <f>'R(20)'!$P22</f>
        <v>0</v>
      </c>
      <c r="X156" s="42">
        <f t="shared" si="17"/>
        <v>0</v>
      </c>
    </row>
    <row r="157" spans="2:24" ht="14.45">
      <c r="B157" s="1132"/>
      <c r="C157" s="399" t="s">
        <v>70</v>
      </c>
      <c r="D157" s="37">
        <f>'R(1)'!$P23</f>
        <v>0</v>
      </c>
      <c r="E157" s="37">
        <f>'R(2)'!$P23</f>
        <v>0</v>
      </c>
      <c r="F157" s="37">
        <f>'R(3)'!$P23</f>
        <v>0</v>
      </c>
      <c r="G157" s="37">
        <f>'R(4)'!$P23</f>
        <v>0</v>
      </c>
      <c r="H157" s="37">
        <f>'R(5)'!$P23</f>
        <v>0</v>
      </c>
      <c r="I157" s="37">
        <f>'R(6)'!$P23</f>
        <v>0</v>
      </c>
      <c r="J157" s="37">
        <f>'R(7)'!$P23</f>
        <v>0</v>
      </c>
      <c r="K157" s="37">
        <f>'R(8)'!$P23</f>
        <v>0</v>
      </c>
      <c r="L157" s="37">
        <f>'R(9)'!$P23</f>
        <v>0</v>
      </c>
      <c r="M157" s="37">
        <f>'R(10)'!$P23</f>
        <v>0</v>
      </c>
      <c r="N157" s="37">
        <f>'R(11)'!$P23</f>
        <v>0</v>
      </c>
      <c r="O157" s="37">
        <f>'R(12)'!$P23</f>
        <v>0</v>
      </c>
      <c r="P157" s="37">
        <f>'R(13)'!$P23</f>
        <v>0</v>
      </c>
      <c r="Q157" s="37">
        <f>'R(14)'!$P23</f>
        <v>0</v>
      </c>
      <c r="R157" s="37">
        <f>'R(15)'!$P23</f>
        <v>0</v>
      </c>
      <c r="S157" s="37">
        <f>'R(16)'!$P23</f>
        <v>0</v>
      </c>
      <c r="T157" s="37">
        <f>'R(17)'!$P23</f>
        <v>0</v>
      </c>
      <c r="U157" s="37">
        <f>'R(18)'!$P23</f>
        <v>0</v>
      </c>
      <c r="V157" s="37">
        <f>'R(19)'!$P23</f>
        <v>0</v>
      </c>
      <c r="W157" s="37">
        <f>'R(20)'!$P23</f>
        <v>0</v>
      </c>
      <c r="X157" s="42">
        <f t="shared" si="17"/>
        <v>0</v>
      </c>
    </row>
    <row r="158" spans="2:24" ht="14.45">
      <c r="B158" s="1132"/>
      <c r="C158" s="399" t="s">
        <v>75</v>
      </c>
      <c r="D158" s="37">
        <f>'R(1)'!$P24</f>
        <v>0</v>
      </c>
      <c r="E158" s="37">
        <f>'R(2)'!$P24</f>
        <v>0</v>
      </c>
      <c r="F158" s="37">
        <f>'R(3)'!$P24</f>
        <v>0</v>
      </c>
      <c r="G158" s="37">
        <f>'R(4)'!$P24</f>
        <v>0</v>
      </c>
      <c r="H158" s="37">
        <f>'R(5)'!$P24</f>
        <v>0</v>
      </c>
      <c r="I158" s="37">
        <f>'R(6)'!$P24</f>
        <v>0</v>
      </c>
      <c r="J158" s="37">
        <f>'R(7)'!$P24</f>
        <v>0</v>
      </c>
      <c r="K158" s="37">
        <f>'R(8)'!$P24</f>
        <v>0</v>
      </c>
      <c r="L158" s="37">
        <f>'R(9)'!$P24</f>
        <v>0</v>
      </c>
      <c r="M158" s="37">
        <f>'R(10)'!$P24</f>
        <v>0</v>
      </c>
      <c r="N158" s="37">
        <f>'R(11)'!$P24</f>
        <v>0</v>
      </c>
      <c r="O158" s="37">
        <f>'R(12)'!$P24</f>
        <v>0</v>
      </c>
      <c r="P158" s="37">
        <f>'R(13)'!$P24</f>
        <v>0</v>
      </c>
      <c r="Q158" s="37">
        <f>'R(14)'!$P24</f>
        <v>0</v>
      </c>
      <c r="R158" s="37">
        <f>'R(15)'!$P24</f>
        <v>0</v>
      </c>
      <c r="S158" s="37">
        <f>'R(16)'!$P24</f>
        <v>0</v>
      </c>
      <c r="T158" s="37">
        <f>'R(17)'!$P24</f>
        <v>0</v>
      </c>
      <c r="U158" s="37">
        <f>'R(18)'!$P24</f>
        <v>0</v>
      </c>
      <c r="V158" s="37">
        <f>'R(19)'!$P24</f>
        <v>0</v>
      </c>
      <c r="W158" s="37">
        <f>'R(20)'!$P24</f>
        <v>0</v>
      </c>
      <c r="X158" s="42">
        <f t="shared" si="17"/>
        <v>0</v>
      </c>
    </row>
    <row r="159" spans="2:24" ht="14.45">
      <c r="B159" s="1132"/>
      <c r="C159" s="399" t="s">
        <v>79</v>
      </c>
      <c r="D159" s="37">
        <f>'R(1)'!$P25</f>
        <v>0</v>
      </c>
      <c r="E159" s="37">
        <f>'R(2)'!$P25</f>
        <v>0</v>
      </c>
      <c r="F159" s="37">
        <f>'R(3)'!$P25</f>
        <v>0</v>
      </c>
      <c r="G159" s="37">
        <f>'R(4)'!$P25</f>
        <v>0</v>
      </c>
      <c r="H159" s="37">
        <f>'R(5)'!$P25</f>
        <v>0</v>
      </c>
      <c r="I159" s="37">
        <f>'R(6)'!$P25</f>
        <v>0</v>
      </c>
      <c r="J159" s="37">
        <f>'R(7)'!$P25</f>
        <v>0</v>
      </c>
      <c r="K159" s="37">
        <f>'R(8)'!$P25</f>
        <v>0</v>
      </c>
      <c r="L159" s="37">
        <f>'R(9)'!$P25</f>
        <v>0</v>
      </c>
      <c r="M159" s="37">
        <f>'R(10)'!$P25</f>
        <v>0</v>
      </c>
      <c r="N159" s="37">
        <f>'R(11)'!$P25</f>
        <v>0</v>
      </c>
      <c r="O159" s="37">
        <f>'R(12)'!$P25</f>
        <v>0</v>
      </c>
      <c r="P159" s="37">
        <f>'R(13)'!$P25</f>
        <v>0</v>
      </c>
      <c r="Q159" s="37">
        <f>'R(14)'!$P25</f>
        <v>0</v>
      </c>
      <c r="R159" s="37">
        <f>'R(15)'!$P25</f>
        <v>0</v>
      </c>
      <c r="S159" s="37">
        <f>'R(16)'!$P25</f>
        <v>0</v>
      </c>
      <c r="T159" s="37">
        <f>'R(17)'!$P25</f>
        <v>0</v>
      </c>
      <c r="U159" s="37">
        <f>'R(18)'!$P25</f>
        <v>0</v>
      </c>
      <c r="V159" s="37">
        <f>'R(19)'!$P25</f>
        <v>0</v>
      </c>
      <c r="W159" s="37">
        <f>'R(20)'!$P25</f>
        <v>0</v>
      </c>
      <c r="X159" s="42">
        <f t="shared" si="17"/>
        <v>0</v>
      </c>
    </row>
    <row r="160" spans="2:24" ht="12.75" customHeight="1">
      <c r="B160" s="1133" t="s">
        <v>83</v>
      </c>
      <c r="C160" s="400" t="s">
        <v>84</v>
      </c>
      <c r="D160" s="37">
        <f>'R(1)'!$P26</f>
        <v>0</v>
      </c>
      <c r="E160" s="37">
        <f>'R(2)'!$P26</f>
        <v>0</v>
      </c>
      <c r="F160" s="37">
        <f>'R(3)'!$P26</f>
        <v>0</v>
      </c>
      <c r="G160" s="37">
        <f>'R(4)'!$P26</f>
        <v>0</v>
      </c>
      <c r="H160" s="37">
        <f>'R(5)'!$P26</f>
        <v>0</v>
      </c>
      <c r="I160" s="37">
        <f>'R(6)'!$P26</f>
        <v>0</v>
      </c>
      <c r="J160" s="37">
        <f>'R(7)'!$P26</f>
        <v>0</v>
      </c>
      <c r="K160" s="37">
        <f>'R(8)'!$P26</f>
        <v>0</v>
      </c>
      <c r="L160" s="37">
        <f>'R(9)'!$P26</f>
        <v>0</v>
      </c>
      <c r="M160" s="37">
        <f>'R(10)'!$P26</f>
        <v>0</v>
      </c>
      <c r="N160" s="37">
        <f>'R(11)'!$P26</f>
        <v>0</v>
      </c>
      <c r="O160" s="37">
        <f>'R(12)'!$P26</f>
        <v>0</v>
      </c>
      <c r="P160" s="37">
        <f>'R(13)'!$P26</f>
        <v>0</v>
      </c>
      <c r="Q160" s="37">
        <f>'R(14)'!$P26</f>
        <v>0</v>
      </c>
      <c r="R160" s="37">
        <f>'R(15)'!$P26</f>
        <v>0</v>
      </c>
      <c r="S160" s="37">
        <f>'R(16)'!$P26</f>
        <v>0</v>
      </c>
      <c r="T160" s="37">
        <f>'R(17)'!$P26</f>
        <v>0</v>
      </c>
      <c r="U160" s="37">
        <f>'R(18)'!$P26</f>
        <v>0</v>
      </c>
      <c r="V160" s="37">
        <f>'R(19)'!$P26</f>
        <v>0</v>
      </c>
      <c r="W160" s="37">
        <f>'R(20)'!$P26</f>
        <v>0</v>
      </c>
      <c r="X160" s="42">
        <f t="shared" si="17"/>
        <v>0</v>
      </c>
    </row>
    <row r="161" spans="2:24" ht="14.45">
      <c r="B161" s="1133"/>
      <c r="C161" s="400" t="s">
        <v>256</v>
      </c>
      <c r="D161" s="37">
        <f>'R(1)'!$P27</f>
        <v>0</v>
      </c>
      <c r="E161" s="37">
        <f>'R(2)'!$P27</f>
        <v>0</v>
      </c>
      <c r="F161" s="37">
        <f>'R(3)'!$P27</f>
        <v>0</v>
      </c>
      <c r="G161" s="37">
        <f>'R(4)'!$P27</f>
        <v>0</v>
      </c>
      <c r="H161" s="37">
        <f>'R(5)'!$P27</f>
        <v>0</v>
      </c>
      <c r="I161" s="37">
        <f>'R(6)'!$P27</f>
        <v>0</v>
      </c>
      <c r="J161" s="37">
        <f>'R(7)'!$P27</f>
        <v>0</v>
      </c>
      <c r="K161" s="37">
        <f>'R(8)'!$P27</f>
        <v>0</v>
      </c>
      <c r="L161" s="37">
        <f>'R(9)'!$P27</f>
        <v>0</v>
      </c>
      <c r="M161" s="37">
        <f>'R(10)'!$P27</f>
        <v>0</v>
      </c>
      <c r="N161" s="37">
        <f>'R(11)'!$P27</f>
        <v>0</v>
      </c>
      <c r="O161" s="37">
        <f>'R(12)'!$P27</f>
        <v>0</v>
      </c>
      <c r="P161" s="37">
        <f>'R(13)'!$P27</f>
        <v>0</v>
      </c>
      <c r="Q161" s="37">
        <f>'R(14)'!$P27</f>
        <v>0</v>
      </c>
      <c r="R161" s="37">
        <f>'R(15)'!$P27</f>
        <v>0</v>
      </c>
      <c r="S161" s="37">
        <f>'R(16)'!$P27</f>
        <v>0</v>
      </c>
      <c r="T161" s="37">
        <f>'R(17)'!$P27</f>
        <v>0</v>
      </c>
      <c r="U161" s="37">
        <f>'R(18)'!$P27</f>
        <v>0</v>
      </c>
      <c r="V161" s="37">
        <f>'R(19)'!$P27</f>
        <v>0</v>
      </c>
      <c r="W161" s="37">
        <f>'R(20)'!$P27</f>
        <v>0</v>
      </c>
      <c r="X161" s="42">
        <f t="shared" si="17"/>
        <v>0</v>
      </c>
    </row>
    <row r="162" spans="2:24" ht="14.45">
      <c r="B162" s="1133"/>
      <c r="C162" s="400" t="s">
        <v>137</v>
      </c>
      <c r="D162" s="37">
        <f>'R(1)'!$P28</f>
        <v>0</v>
      </c>
      <c r="E162" s="37">
        <f>'R(2)'!$P28</f>
        <v>0</v>
      </c>
      <c r="F162" s="37">
        <f>'R(3)'!$P28</f>
        <v>0</v>
      </c>
      <c r="G162" s="37">
        <f>'R(4)'!$P28</f>
        <v>0</v>
      </c>
      <c r="H162" s="37">
        <f>'R(5)'!$P28</f>
        <v>0</v>
      </c>
      <c r="I162" s="37">
        <f>'R(6)'!$P28</f>
        <v>0</v>
      </c>
      <c r="J162" s="37">
        <f>'R(7)'!$P28</f>
        <v>0</v>
      </c>
      <c r="K162" s="37">
        <f>'R(8)'!$P28</f>
        <v>0</v>
      </c>
      <c r="L162" s="37">
        <f>'R(9)'!$P28</f>
        <v>0</v>
      </c>
      <c r="M162" s="37">
        <f>'R(10)'!$P28</f>
        <v>0</v>
      </c>
      <c r="N162" s="37">
        <f>'R(11)'!$P28</f>
        <v>0</v>
      </c>
      <c r="O162" s="37">
        <f>'R(12)'!$P28</f>
        <v>0</v>
      </c>
      <c r="P162" s="37">
        <f>'R(13)'!$P28</f>
        <v>0</v>
      </c>
      <c r="Q162" s="37">
        <f>'R(14)'!$P28</f>
        <v>0</v>
      </c>
      <c r="R162" s="37">
        <f>'R(15)'!$P28</f>
        <v>0</v>
      </c>
      <c r="S162" s="37">
        <f>'R(16)'!$P28</f>
        <v>0</v>
      </c>
      <c r="T162" s="37">
        <f>'R(17)'!$P28</f>
        <v>0</v>
      </c>
      <c r="U162" s="37">
        <f>'R(18)'!$P28</f>
        <v>0</v>
      </c>
      <c r="V162" s="37">
        <f>'R(19)'!$P28</f>
        <v>0</v>
      </c>
      <c r="W162" s="37">
        <f>'R(20)'!$P28</f>
        <v>0</v>
      </c>
      <c r="X162" s="42">
        <f t="shared" si="17"/>
        <v>0</v>
      </c>
    </row>
    <row r="163" spans="2:24" s="45" customFormat="1">
      <c r="B163" s="1321"/>
      <c r="X163" s="47"/>
    </row>
    <row r="164" spans="2:24" s="45" customFormat="1">
      <c r="B164" s="43" t="str">
        <f>'R(1)'!Q13</f>
        <v>Limpieza, aseo</v>
      </c>
      <c r="X164" s="47"/>
    </row>
    <row r="165" spans="2:24" ht="15.6">
      <c r="B165" s="1321"/>
      <c r="C165" s="45"/>
      <c r="D165" s="1141" t="s">
        <v>320</v>
      </c>
      <c r="E165" s="1141"/>
      <c r="F165" s="1141"/>
      <c r="G165" s="1141"/>
      <c r="H165" s="1141"/>
      <c r="I165" s="1141"/>
      <c r="J165" s="1141"/>
      <c r="K165" s="1141"/>
      <c r="L165" s="1141"/>
      <c r="M165" s="1141"/>
      <c r="N165" s="1141"/>
      <c r="O165" s="1141"/>
      <c r="P165" s="1141"/>
      <c r="Q165" s="1141"/>
      <c r="R165" s="1141"/>
      <c r="S165" s="1141"/>
      <c r="T165" s="1141"/>
      <c r="U165" s="1141"/>
      <c r="V165" s="1141"/>
      <c r="W165" s="1141"/>
    </row>
    <row r="166" spans="2:24" ht="14.45">
      <c r="B166" s="1146" t="s">
        <v>318</v>
      </c>
      <c r="C166" s="1146"/>
      <c r="D166" s="40" t="s">
        <v>321</v>
      </c>
      <c r="E166" s="40" t="s">
        <v>322</v>
      </c>
      <c r="F166" s="40" t="s">
        <v>323</v>
      </c>
      <c r="G166" s="40" t="s">
        <v>324</v>
      </c>
      <c r="H166" s="40" t="s">
        <v>325</v>
      </c>
      <c r="I166" s="40" t="s">
        <v>326</v>
      </c>
      <c r="J166" s="40" t="s">
        <v>327</v>
      </c>
      <c r="K166" s="40" t="s">
        <v>328</v>
      </c>
      <c r="L166" s="40" t="s">
        <v>329</v>
      </c>
      <c r="M166" s="40" t="s">
        <v>330</v>
      </c>
      <c r="N166" s="40" t="s">
        <v>331</v>
      </c>
      <c r="O166" s="40" t="s">
        <v>332</v>
      </c>
      <c r="P166" s="40" t="s">
        <v>333</v>
      </c>
      <c r="Q166" s="40" t="s">
        <v>334</v>
      </c>
      <c r="R166" s="40" t="s">
        <v>335</v>
      </c>
      <c r="S166" s="40" t="s">
        <v>336</v>
      </c>
      <c r="T166" s="40" t="s">
        <v>337</v>
      </c>
      <c r="U166" s="40" t="s">
        <v>338</v>
      </c>
      <c r="V166" s="40" t="s">
        <v>339</v>
      </c>
      <c r="W166" s="40" t="s">
        <v>340</v>
      </c>
      <c r="X166" s="41" t="s">
        <v>155</v>
      </c>
    </row>
    <row r="167" spans="2:24" ht="15" customHeight="1">
      <c r="B167" s="1147" t="s">
        <v>121</v>
      </c>
      <c r="C167" s="397" t="s">
        <v>10</v>
      </c>
      <c r="D167" s="37">
        <f>'R(1)'!$Q15</f>
        <v>0</v>
      </c>
      <c r="E167" s="37">
        <f>'R(2)'!$Q15</f>
        <v>0</v>
      </c>
      <c r="F167" s="37">
        <f>'R(3)'!$Q15</f>
        <v>0</v>
      </c>
      <c r="G167" s="37">
        <f>'R(4)'!$Q15</f>
        <v>0</v>
      </c>
      <c r="H167" s="37">
        <f>'R(5)'!$Q15</f>
        <v>0</v>
      </c>
      <c r="I167" s="37">
        <f>'R(6)'!$Q15</f>
        <v>0</v>
      </c>
      <c r="J167" s="37">
        <f>'R(7)'!$Q15</f>
        <v>0</v>
      </c>
      <c r="K167" s="37">
        <f>'R(8)'!$Q15</f>
        <v>0</v>
      </c>
      <c r="L167" s="37">
        <f>'R(9)'!$Q15</f>
        <v>0</v>
      </c>
      <c r="M167" s="37">
        <f>'R(10)'!$Q15</f>
        <v>0</v>
      </c>
      <c r="N167" s="37">
        <f>'R(11)'!$Q15</f>
        <v>0</v>
      </c>
      <c r="O167" s="37">
        <f>'R(12)'!$Q15</f>
        <v>0</v>
      </c>
      <c r="P167" s="37">
        <f>'R(13)'!$Q15</f>
        <v>0</v>
      </c>
      <c r="Q167" s="37">
        <f>'R(14)'!$Q15</f>
        <v>0</v>
      </c>
      <c r="R167" s="37">
        <f>'R(15)'!$Q15</f>
        <v>0</v>
      </c>
      <c r="S167" s="37">
        <f>'R(16)'!$Q15</f>
        <v>0</v>
      </c>
      <c r="T167" s="37">
        <f>'R(17)'!$Q15</f>
        <v>0</v>
      </c>
      <c r="U167" s="37">
        <f>'R(18)'!$Q15</f>
        <v>0</v>
      </c>
      <c r="V167" s="37">
        <f>'R(19)'!$Q15</f>
        <v>0</v>
      </c>
      <c r="W167" s="37">
        <f>'R(20)'!$Q15</f>
        <v>0</v>
      </c>
      <c r="X167" s="42">
        <f t="shared" ref="X167:X180" si="18">COUNTIF(D167:W167,"x")</f>
        <v>0</v>
      </c>
    </row>
    <row r="168" spans="2:24" ht="14.45">
      <c r="B168" s="1147"/>
      <c r="C168" s="397" t="s">
        <v>20</v>
      </c>
      <c r="D168" s="37">
        <f>'R(1)'!$Q16</f>
        <v>0</v>
      </c>
      <c r="E168" s="37">
        <f>'R(2)'!$Q16</f>
        <v>0</v>
      </c>
      <c r="F168" s="37">
        <f>'R(3)'!$Q16</f>
        <v>0</v>
      </c>
      <c r="G168" s="37">
        <f>'R(4)'!$Q16</f>
        <v>0</v>
      </c>
      <c r="H168" s="37">
        <f>'R(5)'!$Q16</f>
        <v>0</v>
      </c>
      <c r="I168" s="37">
        <f>'R(6)'!$Q16</f>
        <v>0</v>
      </c>
      <c r="J168" s="37">
        <f>'R(7)'!$Q16</f>
        <v>0</v>
      </c>
      <c r="K168" s="37">
        <f>'R(8)'!$Q16</f>
        <v>0</v>
      </c>
      <c r="L168" s="37">
        <f>'R(9)'!$Q16</f>
        <v>0</v>
      </c>
      <c r="M168" s="37">
        <f>'R(10)'!$Q16</f>
        <v>0</v>
      </c>
      <c r="N168" s="37">
        <f>'R(11)'!$Q16</f>
        <v>0</v>
      </c>
      <c r="O168" s="37">
        <f>'R(12)'!$Q16</f>
        <v>0</v>
      </c>
      <c r="P168" s="37">
        <f>'R(13)'!$Q16</f>
        <v>0</v>
      </c>
      <c r="Q168" s="37">
        <f>'R(14)'!$Q16</f>
        <v>0</v>
      </c>
      <c r="R168" s="37">
        <f>'R(15)'!$Q16</f>
        <v>0</v>
      </c>
      <c r="S168" s="37">
        <f>'R(16)'!$Q16</f>
        <v>0</v>
      </c>
      <c r="T168" s="37">
        <f>'R(17)'!$Q16</f>
        <v>0</v>
      </c>
      <c r="U168" s="37">
        <f>'R(18)'!$Q16</f>
        <v>0</v>
      </c>
      <c r="V168" s="37">
        <f>'R(19)'!$Q16</f>
        <v>0</v>
      </c>
      <c r="W168" s="37">
        <f>'R(20)'!$Q16</f>
        <v>0</v>
      </c>
      <c r="X168" s="42">
        <f t="shared" si="18"/>
        <v>0</v>
      </c>
    </row>
    <row r="169" spans="2:24" ht="14.45">
      <c r="B169" s="1147"/>
      <c r="C169" s="397" t="s">
        <v>27</v>
      </c>
      <c r="D169" s="37">
        <f>'R(1)'!$Q17</f>
        <v>0</v>
      </c>
      <c r="E169" s="37">
        <f>'R(2)'!$Q17</f>
        <v>0</v>
      </c>
      <c r="F169" s="37">
        <f>'R(3)'!$Q17</f>
        <v>0</v>
      </c>
      <c r="G169" s="37">
        <f>'R(4)'!$Q17</f>
        <v>0</v>
      </c>
      <c r="H169" s="37">
        <f>'R(5)'!$Q17</f>
        <v>0</v>
      </c>
      <c r="I169" s="37">
        <f>'R(6)'!$Q17</f>
        <v>0</v>
      </c>
      <c r="J169" s="37">
        <f>'R(7)'!$Q17</f>
        <v>0</v>
      </c>
      <c r="K169" s="37">
        <f>'R(8)'!$Q17</f>
        <v>0</v>
      </c>
      <c r="L169" s="37">
        <f>'R(9)'!$Q17</f>
        <v>0</v>
      </c>
      <c r="M169" s="37">
        <f>'R(10)'!$Q17</f>
        <v>0</v>
      </c>
      <c r="N169" s="37">
        <f>'R(11)'!$Q17</f>
        <v>0</v>
      </c>
      <c r="O169" s="37">
        <f>'R(12)'!$Q17</f>
        <v>0</v>
      </c>
      <c r="P169" s="37">
        <f>'R(13)'!$Q17</f>
        <v>0</v>
      </c>
      <c r="Q169" s="37">
        <f>'R(14)'!$Q17</f>
        <v>0</v>
      </c>
      <c r="R169" s="37">
        <f>'R(15)'!$Q17</f>
        <v>0</v>
      </c>
      <c r="S169" s="37">
        <f>'R(16)'!$Q17</f>
        <v>0</v>
      </c>
      <c r="T169" s="37">
        <f>'R(17)'!$Q17</f>
        <v>0</v>
      </c>
      <c r="U169" s="37">
        <f>'R(18)'!$Q17</f>
        <v>0</v>
      </c>
      <c r="V169" s="37">
        <f>'R(19)'!$Q17</f>
        <v>0</v>
      </c>
      <c r="W169" s="37">
        <f>'R(20)'!$Q17</f>
        <v>0</v>
      </c>
      <c r="X169" s="42">
        <f t="shared" si="18"/>
        <v>0</v>
      </c>
    </row>
    <row r="170" spans="2:24" ht="15" customHeight="1">
      <c r="B170" s="1143" t="s">
        <v>32</v>
      </c>
      <c r="C170" s="398" t="s">
        <v>33</v>
      </c>
      <c r="D170" s="37">
        <f>'R(1)'!$Q18</f>
        <v>0</v>
      </c>
      <c r="E170" s="37">
        <f>'R(2)'!$Q18</f>
        <v>0</v>
      </c>
      <c r="F170" s="37">
        <f>'R(3)'!$Q18</f>
        <v>0</v>
      </c>
      <c r="G170" s="37">
        <f>'R(4)'!$Q18</f>
        <v>0</v>
      </c>
      <c r="H170" s="37">
        <f>'R(5)'!$Q18</f>
        <v>0</v>
      </c>
      <c r="I170" s="37">
        <f>'R(6)'!$Q18</f>
        <v>0</v>
      </c>
      <c r="J170" s="37">
        <f>'R(7)'!$Q18</f>
        <v>0</v>
      </c>
      <c r="K170" s="37">
        <f>'R(8)'!$Q18</f>
        <v>0</v>
      </c>
      <c r="L170" s="37">
        <f>'R(9)'!$Q18</f>
        <v>0</v>
      </c>
      <c r="M170" s="37">
        <f>'R(10)'!$Q18</f>
        <v>0</v>
      </c>
      <c r="N170" s="37">
        <f>'R(11)'!$Q18</f>
        <v>0</v>
      </c>
      <c r="O170" s="37">
        <f>'R(12)'!$Q18</f>
        <v>0</v>
      </c>
      <c r="P170" s="37">
        <f>'R(13)'!$Q18</f>
        <v>0</v>
      </c>
      <c r="Q170" s="37">
        <f>'R(14)'!$Q18</f>
        <v>0</v>
      </c>
      <c r="R170" s="37">
        <f>'R(15)'!$Q18</f>
        <v>0</v>
      </c>
      <c r="S170" s="37">
        <f>'R(16)'!$Q18</f>
        <v>0</v>
      </c>
      <c r="T170" s="37">
        <f>'R(17)'!$Q18</f>
        <v>0</v>
      </c>
      <c r="U170" s="37">
        <f>'R(18)'!$Q18</f>
        <v>0</v>
      </c>
      <c r="V170" s="37">
        <f>'R(19)'!$Q18</f>
        <v>0</v>
      </c>
      <c r="W170" s="37">
        <f>'R(20)'!$Q18</f>
        <v>0</v>
      </c>
      <c r="X170" s="42">
        <f t="shared" si="18"/>
        <v>0</v>
      </c>
    </row>
    <row r="171" spans="2:24" ht="14.45">
      <c r="B171" s="1144"/>
      <c r="C171" s="398" t="s">
        <v>42</v>
      </c>
      <c r="D171" s="37">
        <f>'R(1)'!$Q19</f>
        <v>0</v>
      </c>
      <c r="E171" s="37">
        <f>'R(2)'!$Q19</f>
        <v>0</v>
      </c>
      <c r="F171" s="37">
        <f>'R(3)'!$Q19</f>
        <v>0</v>
      </c>
      <c r="G171" s="37">
        <f>'R(4)'!$Q19</f>
        <v>0</v>
      </c>
      <c r="H171" s="37">
        <f>'R(5)'!$Q19</f>
        <v>0</v>
      </c>
      <c r="I171" s="37">
        <f>'R(6)'!$Q19</f>
        <v>0</v>
      </c>
      <c r="J171" s="37">
        <f>'R(7)'!$Q19</f>
        <v>0</v>
      </c>
      <c r="K171" s="37">
        <f>'R(8)'!$Q19</f>
        <v>0</v>
      </c>
      <c r="L171" s="37">
        <f>'R(9)'!$Q19</f>
        <v>0</v>
      </c>
      <c r="M171" s="37">
        <f>'R(10)'!$Q19</f>
        <v>0</v>
      </c>
      <c r="N171" s="37">
        <f>'R(11)'!$Q19</f>
        <v>0</v>
      </c>
      <c r="O171" s="37">
        <f>'R(12)'!$Q19</f>
        <v>0</v>
      </c>
      <c r="P171" s="37">
        <f>'R(13)'!$Q19</f>
        <v>0</v>
      </c>
      <c r="Q171" s="37">
        <f>'R(14)'!$Q19</f>
        <v>0</v>
      </c>
      <c r="R171" s="37">
        <f>'R(15)'!$Q19</f>
        <v>0</v>
      </c>
      <c r="S171" s="37">
        <f>'R(16)'!$Q19</f>
        <v>0</v>
      </c>
      <c r="T171" s="37">
        <f>'R(17)'!$Q19</f>
        <v>0</v>
      </c>
      <c r="U171" s="37">
        <f>'R(18)'!$Q19</f>
        <v>0</v>
      </c>
      <c r="V171" s="37">
        <f>'R(19)'!$Q19</f>
        <v>0</v>
      </c>
      <c r="W171" s="37">
        <f>'R(20)'!$Q19</f>
        <v>0</v>
      </c>
      <c r="X171" s="42">
        <f t="shared" si="18"/>
        <v>0</v>
      </c>
    </row>
    <row r="172" spans="2:24" ht="14.45">
      <c r="B172" s="1144"/>
      <c r="C172" s="398" t="s">
        <v>133</v>
      </c>
      <c r="D172" s="37">
        <f>'R(1)'!$Q20</f>
        <v>0</v>
      </c>
      <c r="E172" s="37">
        <f>'R(2)'!$Q20</f>
        <v>0</v>
      </c>
      <c r="F172" s="37">
        <f>'R(3)'!$Q20</f>
        <v>0</v>
      </c>
      <c r="G172" s="37">
        <f>'R(4)'!$Q20</f>
        <v>0</v>
      </c>
      <c r="H172" s="37">
        <f>'R(5)'!$Q20</f>
        <v>0</v>
      </c>
      <c r="I172" s="37">
        <f>'R(6)'!$Q20</f>
        <v>0</v>
      </c>
      <c r="J172" s="37">
        <f>'R(7)'!$Q20</f>
        <v>0</v>
      </c>
      <c r="K172" s="37">
        <f>'R(8)'!$Q20</f>
        <v>0</v>
      </c>
      <c r="L172" s="37">
        <f>'R(9)'!$Q20</f>
        <v>0</v>
      </c>
      <c r="M172" s="37">
        <f>'R(10)'!$Q20</f>
        <v>0</v>
      </c>
      <c r="N172" s="37">
        <f>'R(11)'!$Q20</f>
        <v>0</v>
      </c>
      <c r="O172" s="37">
        <f>'R(12)'!$Q20</f>
        <v>0</v>
      </c>
      <c r="P172" s="37">
        <f>'R(13)'!$Q20</f>
        <v>0</v>
      </c>
      <c r="Q172" s="37">
        <f>'R(14)'!$Q20</f>
        <v>0</v>
      </c>
      <c r="R172" s="37">
        <f>'R(15)'!$Q20</f>
        <v>0</v>
      </c>
      <c r="S172" s="37">
        <f>'R(16)'!$Q20</f>
        <v>0</v>
      </c>
      <c r="T172" s="37">
        <f>'R(17)'!$Q20</f>
        <v>0</v>
      </c>
      <c r="U172" s="37">
        <f>'R(18)'!$Q20</f>
        <v>0</v>
      </c>
      <c r="V172" s="37">
        <f>'R(19)'!$Q20</f>
        <v>0</v>
      </c>
      <c r="W172" s="37">
        <f>'R(20)'!$Q20</f>
        <v>0</v>
      </c>
      <c r="X172" s="42">
        <f t="shared" si="18"/>
        <v>0</v>
      </c>
    </row>
    <row r="173" spans="2:24" ht="14.45">
      <c r="B173" s="1145"/>
      <c r="C173" s="398" t="s">
        <v>249</v>
      </c>
      <c r="D173" s="37">
        <f>'R(1)'!$Q21</f>
        <v>0</v>
      </c>
      <c r="E173" s="37">
        <f>'R(2)'!$Q21</f>
        <v>0</v>
      </c>
      <c r="F173" s="37">
        <f>'R(3)'!$Q21</f>
        <v>0</v>
      </c>
      <c r="G173" s="37">
        <f>'R(4)'!$Q21</f>
        <v>0</v>
      </c>
      <c r="H173" s="37">
        <f>'R(5)'!$Q21</f>
        <v>0</v>
      </c>
      <c r="I173" s="37">
        <f>'R(6)'!$Q21</f>
        <v>0</v>
      </c>
      <c r="J173" s="37">
        <f>'R(7)'!$Q21</f>
        <v>0</v>
      </c>
      <c r="K173" s="37">
        <f>'R(8)'!$Q21</f>
        <v>0</v>
      </c>
      <c r="L173" s="37">
        <f>'R(9)'!$Q21</f>
        <v>0</v>
      </c>
      <c r="M173" s="37">
        <f>'R(10)'!$Q21</f>
        <v>0</v>
      </c>
      <c r="N173" s="37">
        <f>'R(11)'!$Q21</f>
        <v>0</v>
      </c>
      <c r="O173" s="37">
        <f>'R(12)'!$Q21</f>
        <v>0</v>
      </c>
      <c r="P173" s="37">
        <f>'R(13)'!$Q21</f>
        <v>0</v>
      </c>
      <c r="Q173" s="37">
        <f>'R(14)'!$Q21</f>
        <v>0</v>
      </c>
      <c r="R173" s="37">
        <f>'R(15)'!$Q21</f>
        <v>0</v>
      </c>
      <c r="S173" s="37">
        <f>'R(16)'!$Q21</f>
        <v>0</v>
      </c>
      <c r="T173" s="37">
        <f>'R(17)'!$Q21</f>
        <v>0</v>
      </c>
      <c r="U173" s="37">
        <f>'R(18)'!$Q21</f>
        <v>0</v>
      </c>
      <c r="V173" s="37">
        <f>'R(19)'!$Q21</f>
        <v>0</v>
      </c>
      <c r="W173" s="37">
        <f>'R(20)'!$Q21</f>
        <v>0</v>
      </c>
      <c r="X173" s="42">
        <f t="shared" si="18"/>
        <v>0</v>
      </c>
    </row>
    <row r="174" spans="2:24" ht="15" customHeight="1">
      <c r="B174" s="1132" t="s">
        <v>65</v>
      </c>
      <c r="C174" s="399" t="s">
        <v>66</v>
      </c>
      <c r="D174" s="37">
        <f>'R(1)'!$Q22</f>
        <v>0</v>
      </c>
      <c r="E174" s="37">
        <f>'R(2)'!$Q22</f>
        <v>0</v>
      </c>
      <c r="F174" s="37">
        <f>'R(3)'!$Q22</f>
        <v>0</v>
      </c>
      <c r="G174" s="37">
        <f>'R(4)'!$Q22</f>
        <v>0</v>
      </c>
      <c r="H174" s="37">
        <f>'R(5)'!$Q22</f>
        <v>0</v>
      </c>
      <c r="I174" s="37">
        <f>'R(6)'!$Q22</f>
        <v>0</v>
      </c>
      <c r="J174" s="37">
        <f>'R(7)'!$Q22</f>
        <v>0</v>
      </c>
      <c r="K174" s="37">
        <f>'R(8)'!$Q22</f>
        <v>0</v>
      </c>
      <c r="L174" s="37">
        <f>'R(9)'!$Q22</f>
        <v>0</v>
      </c>
      <c r="M174" s="37">
        <f>'R(10)'!$Q22</f>
        <v>0</v>
      </c>
      <c r="N174" s="37">
        <f>'R(11)'!$Q22</f>
        <v>0</v>
      </c>
      <c r="O174" s="37">
        <f>'R(12)'!$Q22</f>
        <v>0</v>
      </c>
      <c r="P174" s="37">
        <f>'R(13)'!$Q22</f>
        <v>0</v>
      </c>
      <c r="Q174" s="37">
        <f>'R(14)'!$Q22</f>
        <v>0</v>
      </c>
      <c r="R174" s="37">
        <f>'R(15)'!$Q22</f>
        <v>0</v>
      </c>
      <c r="S174" s="37">
        <f>'R(16)'!$Q22</f>
        <v>0</v>
      </c>
      <c r="T174" s="37">
        <f>'R(17)'!$Q22</f>
        <v>0</v>
      </c>
      <c r="U174" s="37">
        <f>'R(18)'!$Q22</f>
        <v>0</v>
      </c>
      <c r="V174" s="37">
        <f>'R(19)'!$Q22</f>
        <v>0</v>
      </c>
      <c r="W174" s="37">
        <f>'R(20)'!$Q22</f>
        <v>0</v>
      </c>
      <c r="X174" s="42">
        <f t="shared" si="18"/>
        <v>0</v>
      </c>
    </row>
    <row r="175" spans="2:24" ht="14.45">
      <c r="B175" s="1132"/>
      <c r="C175" s="399" t="s">
        <v>70</v>
      </c>
      <c r="D175" s="37">
        <f>'R(1)'!$Q23</f>
        <v>0</v>
      </c>
      <c r="E175" s="37">
        <f>'R(2)'!$Q23</f>
        <v>0</v>
      </c>
      <c r="F175" s="37">
        <f>'R(3)'!$Q23</f>
        <v>0</v>
      </c>
      <c r="G175" s="37">
        <f>'R(4)'!$Q23</f>
        <v>0</v>
      </c>
      <c r="H175" s="37">
        <f>'R(5)'!$Q23</f>
        <v>0</v>
      </c>
      <c r="I175" s="37">
        <f>'R(6)'!$Q23</f>
        <v>0</v>
      </c>
      <c r="J175" s="37">
        <f>'R(7)'!$Q23</f>
        <v>0</v>
      </c>
      <c r="K175" s="37">
        <f>'R(8)'!$Q23</f>
        <v>0</v>
      </c>
      <c r="L175" s="37">
        <f>'R(9)'!$Q23</f>
        <v>0</v>
      </c>
      <c r="M175" s="37">
        <f>'R(10)'!$Q23</f>
        <v>0</v>
      </c>
      <c r="N175" s="37">
        <f>'R(11)'!$Q23</f>
        <v>0</v>
      </c>
      <c r="O175" s="37">
        <f>'R(12)'!$Q23</f>
        <v>0</v>
      </c>
      <c r="P175" s="37">
        <f>'R(13)'!$Q23</f>
        <v>0</v>
      </c>
      <c r="Q175" s="37">
        <f>'R(14)'!$Q23</f>
        <v>0</v>
      </c>
      <c r="R175" s="37">
        <f>'R(15)'!$Q23</f>
        <v>0</v>
      </c>
      <c r="S175" s="37">
        <f>'R(16)'!$Q23</f>
        <v>0</v>
      </c>
      <c r="T175" s="37">
        <f>'R(17)'!$Q23</f>
        <v>0</v>
      </c>
      <c r="U175" s="37">
        <f>'R(18)'!$Q23</f>
        <v>0</v>
      </c>
      <c r="V175" s="37">
        <f>'R(19)'!$Q23</f>
        <v>0</v>
      </c>
      <c r="W175" s="37">
        <f>'R(20)'!$Q23</f>
        <v>0</v>
      </c>
      <c r="X175" s="42">
        <f t="shared" si="18"/>
        <v>0</v>
      </c>
    </row>
    <row r="176" spans="2:24" ht="14.45">
      <c r="B176" s="1132"/>
      <c r="C176" s="399" t="s">
        <v>75</v>
      </c>
      <c r="D176" s="37">
        <f>'R(1)'!$Q24</f>
        <v>0</v>
      </c>
      <c r="E176" s="37">
        <f>'R(2)'!$Q24</f>
        <v>0</v>
      </c>
      <c r="F176" s="37">
        <f>'R(3)'!$Q24</f>
        <v>0</v>
      </c>
      <c r="G176" s="37">
        <f>'R(4)'!$Q24</f>
        <v>0</v>
      </c>
      <c r="H176" s="37">
        <f>'R(5)'!$Q24</f>
        <v>0</v>
      </c>
      <c r="I176" s="37">
        <f>'R(6)'!$Q24</f>
        <v>0</v>
      </c>
      <c r="J176" s="37">
        <f>'R(7)'!$Q24</f>
        <v>0</v>
      </c>
      <c r="K176" s="37">
        <f>'R(8)'!$Q24</f>
        <v>0</v>
      </c>
      <c r="L176" s="37">
        <f>'R(9)'!$Q24</f>
        <v>0</v>
      </c>
      <c r="M176" s="37">
        <f>'R(10)'!$Q24</f>
        <v>0</v>
      </c>
      <c r="N176" s="37">
        <f>'R(11)'!$Q24</f>
        <v>0</v>
      </c>
      <c r="O176" s="37">
        <f>'R(12)'!$Q24</f>
        <v>0</v>
      </c>
      <c r="P176" s="37">
        <f>'R(13)'!$Q24</f>
        <v>0</v>
      </c>
      <c r="Q176" s="37">
        <f>'R(14)'!$Q24</f>
        <v>0</v>
      </c>
      <c r="R176" s="37">
        <f>'R(15)'!$Q24</f>
        <v>0</v>
      </c>
      <c r="S176" s="37">
        <f>'R(16)'!$Q24</f>
        <v>0</v>
      </c>
      <c r="T176" s="37">
        <f>'R(17)'!$Q24</f>
        <v>0</v>
      </c>
      <c r="U176" s="37">
        <f>'R(18)'!$Q24</f>
        <v>0</v>
      </c>
      <c r="V176" s="37">
        <f>'R(19)'!$Q24</f>
        <v>0</v>
      </c>
      <c r="W176" s="37">
        <f>'R(20)'!$Q24</f>
        <v>0</v>
      </c>
      <c r="X176" s="42">
        <f t="shared" si="18"/>
        <v>0</v>
      </c>
    </row>
    <row r="177" spans="2:24" ht="14.45">
      <c r="B177" s="1132"/>
      <c r="C177" s="399" t="s">
        <v>79</v>
      </c>
      <c r="D177" s="37">
        <f>'R(1)'!$Q25</f>
        <v>0</v>
      </c>
      <c r="E177" s="37">
        <f>'R(2)'!$Q25</f>
        <v>0</v>
      </c>
      <c r="F177" s="37">
        <f>'R(3)'!$Q25</f>
        <v>0</v>
      </c>
      <c r="G177" s="37">
        <f>'R(4)'!$Q25</f>
        <v>0</v>
      </c>
      <c r="H177" s="37">
        <f>'R(5)'!$Q25</f>
        <v>0</v>
      </c>
      <c r="I177" s="37">
        <f>'R(6)'!$Q25</f>
        <v>0</v>
      </c>
      <c r="J177" s="37">
        <f>'R(7)'!$Q25</f>
        <v>0</v>
      </c>
      <c r="K177" s="37">
        <f>'R(8)'!$Q25</f>
        <v>0</v>
      </c>
      <c r="L177" s="37">
        <f>'R(9)'!$Q25</f>
        <v>0</v>
      </c>
      <c r="M177" s="37">
        <f>'R(10)'!$Q25</f>
        <v>0</v>
      </c>
      <c r="N177" s="37">
        <f>'R(11)'!$Q25</f>
        <v>0</v>
      </c>
      <c r="O177" s="37">
        <f>'R(12)'!$Q25</f>
        <v>0</v>
      </c>
      <c r="P177" s="37">
        <f>'R(13)'!$Q25</f>
        <v>0</v>
      </c>
      <c r="Q177" s="37">
        <f>'R(14)'!$Q25</f>
        <v>0</v>
      </c>
      <c r="R177" s="37">
        <f>'R(15)'!$Q25</f>
        <v>0</v>
      </c>
      <c r="S177" s="37">
        <f>'R(16)'!$Q25</f>
        <v>0</v>
      </c>
      <c r="T177" s="37">
        <f>'R(17)'!$Q25</f>
        <v>0</v>
      </c>
      <c r="U177" s="37">
        <f>'R(18)'!$Q25</f>
        <v>0</v>
      </c>
      <c r="V177" s="37">
        <f>'R(19)'!$Q25</f>
        <v>0</v>
      </c>
      <c r="W177" s="37">
        <f>'R(20)'!$Q25</f>
        <v>0</v>
      </c>
      <c r="X177" s="42">
        <f t="shared" si="18"/>
        <v>0</v>
      </c>
    </row>
    <row r="178" spans="2:24" ht="12.75" customHeight="1">
      <c r="B178" s="1133" t="s">
        <v>83</v>
      </c>
      <c r="C178" s="400" t="s">
        <v>84</v>
      </c>
      <c r="D178" s="37">
        <f>'R(1)'!$Q26</f>
        <v>0</v>
      </c>
      <c r="E178" s="37">
        <f>'R(2)'!$Q26</f>
        <v>0</v>
      </c>
      <c r="F178" s="37">
        <f>'R(3)'!$Q26</f>
        <v>0</v>
      </c>
      <c r="G178" s="37">
        <f>'R(4)'!$Q26</f>
        <v>0</v>
      </c>
      <c r="H178" s="37">
        <f>'R(5)'!$Q26</f>
        <v>0</v>
      </c>
      <c r="I178" s="37">
        <f>'R(6)'!$Q26</f>
        <v>0</v>
      </c>
      <c r="J178" s="37">
        <f>'R(7)'!$Q26</f>
        <v>0</v>
      </c>
      <c r="K178" s="37">
        <f>'R(8)'!$Q26</f>
        <v>0</v>
      </c>
      <c r="L178" s="37">
        <f>'R(9)'!$Q26</f>
        <v>0</v>
      </c>
      <c r="M178" s="37">
        <f>'R(10)'!$Q26</f>
        <v>0</v>
      </c>
      <c r="N178" s="37">
        <f>'R(11)'!$Q26</f>
        <v>0</v>
      </c>
      <c r="O178" s="37">
        <f>'R(12)'!$Q26</f>
        <v>0</v>
      </c>
      <c r="P178" s="37">
        <f>'R(13)'!$Q26</f>
        <v>0</v>
      </c>
      <c r="Q178" s="37">
        <f>'R(14)'!$Q26</f>
        <v>0</v>
      </c>
      <c r="R178" s="37">
        <f>'R(15)'!$Q26</f>
        <v>0</v>
      </c>
      <c r="S178" s="37">
        <f>'R(16)'!$Q26</f>
        <v>0</v>
      </c>
      <c r="T178" s="37">
        <f>'R(17)'!$Q26</f>
        <v>0</v>
      </c>
      <c r="U178" s="37">
        <f>'R(18)'!$Q26</f>
        <v>0</v>
      </c>
      <c r="V178" s="37">
        <f>'R(19)'!$Q26</f>
        <v>0</v>
      </c>
      <c r="W178" s="37">
        <f>'R(20)'!$Q26</f>
        <v>0</v>
      </c>
      <c r="X178" s="42">
        <f t="shared" si="18"/>
        <v>0</v>
      </c>
    </row>
    <row r="179" spans="2:24" ht="14.45">
      <c r="B179" s="1133"/>
      <c r="C179" s="400" t="s">
        <v>256</v>
      </c>
      <c r="D179" s="37">
        <f>'R(1)'!$Q27</f>
        <v>0</v>
      </c>
      <c r="E179" s="37">
        <f>'R(2)'!$Q27</f>
        <v>0</v>
      </c>
      <c r="F179" s="37">
        <f>'R(3)'!$Q27</f>
        <v>0</v>
      </c>
      <c r="G179" s="37">
        <f>'R(4)'!$Q27</f>
        <v>0</v>
      </c>
      <c r="H179" s="37">
        <f>'R(5)'!$Q27</f>
        <v>0</v>
      </c>
      <c r="I179" s="37">
        <f>'R(6)'!$Q27</f>
        <v>0</v>
      </c>
      <c r="J179" s="37">
        <f>'R(7)'!$Q27</f>
        <v>0</v>
      </c>
      <c r="K179" s="37">
        <f>'R(8)'!$Q27</f>
        <v>0</v>
      </c>
      <c r="L179" s="37">
        <f>'R(9)'!$Q27</f>
        <v>0</v>
      </c>
      <c r="M179" s="37">
        <f>'R(10)'!$Q27</f>
        <v>0</v>
      </c>
      <c r="N179" s="37">
        <f>'R(11)'!$Q27</f>
        <v>0</v>
      </c>
      <c r="O179" s="37">
        <f>'R(12)'!$Q27</f>
        <v>0</v>
      </c>
      <c r="P179" s="37">
        <f>'R(13)'!$Q27</f>
        <v>0</v>
      </c>
      <c r="Q179" s="37">
        <f>'R(14)'!$Q27</f>
        <v>0</v>
      </c>
      <c r="R179" s="37">
        <f>'R(15)'!$Q27</f>
        <v>0</v>
      </c>
      <c r="S179" s="37">
        <f>'R(16)'!$Q27</f>
        <v>0</v>
      </c>
      <c r="T179" s="37">
        <f>'R(17)'!$Q27</f>
        <v>0</v>
      </c>
      <c r="U179" s="37">
        <f>'R(18)'!$Q27</f>
        <v>0</v>
      </c>
      <c r="V179" s="37">
        <f>'R(19)'!$Q27</f>
        <v>0</v>
      </c>
      <c r="W179" s="37">
        <f>'R(20)'!$Q27</f>
        <v>0</v>
      </c>
      <c r="X179" s="42">
        <f t="shared" si="18"/>
        <v>0</v>
      </c>
    </row>
    <row r="180" spans="2:24" ht="14.45">
      <c r="B180" s="1133"/>
      <c r="C180" s="400" t="s">
        <v>137</v>
      </c>
      <c r="D180" s="37">
        <f>'R(1)'!$Q28</f>
        <v>0</v>
      </c>
      <c r="E180" s="37">
        <f>'R(2)'!$Q28</f>
        <v>0</v>
      </c>
      <c r="F180" s="37">
        <f>'R(3)'!$Q28</f>
        <v>0</v>
      </c>
      <c r="G180" s="37">
        <f>'R(4)'!$Q28</f>
        <v>0</v>
      </c>
      <c r="H180" s="37">
        <f>'R(5)'!$Q28</f>
        <v>0</v>
      </c>
      <c r="I180" s="37">
        <f>'R(6)'!$Q28</f>
        <v>0</v>
      </c>
      <c r="J180" s="37">
        <f>'R(7)'!$Q28</f>
        <v>0</v>
      </c>
      <c r="K180" s="37">
        <f>'R(8)'!$Q28</f>
        <v>0</v>
      </c>
      <c r="L180" s="37">
        <f>'R(9)'!$Q28</f>
        <v>0</v>
      </c>
      <c r="M180" s="37">
        <f>'R(10)'!$Q28</f>
        <v>0</v>
      </c>
      <c r="N180" s="37">
        <f>'R(11)'!$Q28</f>
        <v>0</v>
      </c>
      <c r="O180" s="37">
        <f>'R(12)'!$Q28</f>
        <v>0</v>
      </c>
      <c r="P180" s="37">
        <f>'R(13)'!$Q28</f>
        <v>0</v>
      </c>
      <c r="Q180" s="37">
        <f>'R(14)'!$Q28</f>
        <v>0</v>
      </c>
      <c r="R180" s="37">
        <f>'R(15)'!$Q28</f>
        <v>0</v>
      </c>
      <c r="S180" s="37">
        <f>'R(16)'!$Q28</f>
        <v>0</v>
      </c>
      <c r="T180" s="37">
        <f>'R(17)'!$Q28</f>
        <v>0</v>
      </c>
      <c r="U180" s="37">
        <f>'R(18)'!$Q28</f>
        <v>0</v>
      </c>
      <c r="V180" s="37">
        <f>'R(19)'!$Q28</f>
        <v>0</v>
      </c>
      <c r="W180" s="37">
        <f>'R(20)'!$Q28</f>
        <v>0</v>
      </c>
      <c r="X180" s="42">
        <f t="shared" si="18"/>
        <v>0</v>
      </c>
    </row>
    <row r="181" spans="2:24" s="45" customFormat="1">
      <c r="B181" s="1321"/>
      <c r="X181" s="47"/>
    </row>
    <row r="182" spans="2:24" s="45" customFormat="1">
      <c r="B182" s="43" t="str">
        <f>'R(1)'!R13</f>
        <v>Otros</v>
      </c>
      <c r="X182" s="47"/>
    </row>
    <row r="183" spans="2:24" ht="15.6">
      <c r="B183" s="1321"/>
      <c r="C183" s="45"/>
      <c r="D183" s="1141" t="s">
        <v>320</v>
      </c>
      <c r="E183" s="1141"/>
      <c r="F183" s="1141"/>
      <c r="G183" s="1141"/>
      <c r="H183" s="1141"/>
      <c r="I183" s="1141"/>
      <c r="J183" s="1141"/>
      <c r="K183" s="1141"/>
      <c r="L183" s="1141"/>
      <c r="M183" s="1141"/>
      <c r="N183" s="1141"/>
      <c r="O183" s="1141"/>
      <c r="P183" s="1141"/>
      <c r="Q183" s="1141"/>
      <c r="R183" s="1141"/>
      <c r="S183" s="1141"/>
      <c r="T183" s="1141"/>
      <c r="U183" s="1141"/>
      <c r="V183" s="1141"/>
      <c r="W183" s="1141"/>
    </row>
    <row r="184" spans="2:24" ht="14.45">
      <c r="B184" s="1146" t="s">
        <v>318</v>
      </c>
      <c r="C184" s="1146"/>
      <c r="D184" s="40" t="s">
        <v>321</v>
      </c>
      <c r="E184" s="40" t="s">
        <v>322</v>
      </c>
      <c r="F184" s="40" t="s">
        <v>323</v>
      </c>
      <c r="G184" s="40" t="s">
        <v>324</v>
      </c>
      <c r="H184" s="40" t="s">
        <v>325</v>
      </c>
      <c r="I184" s="40" t="s">
        <v>326</v>
      </c>
      <c r="J184" s="40" t="s">
        <v>327</v>
      </c>
      <c r="K184" s="40" t="s">
        <v>328</v>
      </c>
      <c r="L184" s="40" t="s">
        <v>329</v>
      </c>
      <c r="M184" s="40" t="s">
        <v>330</v>
      </c>
      <c r="N184" s="40" t="s">
        <v>331</v>
      </c>
      <c r="O184" s="40" t="s">
        <v>332</v>
      </c>
      <c r="P184" s="40" t="s">
        <v>333</v>
      </c>
      <c r="Q184" s="40" t="s">
        <v>334</v>
      </c>
      <c r="R184" s="40" t="s">
        <v>335</v>
      </c>
      <c r="S184" s="40" t="s">
        <v>336</v>
      </c>
      <c r="T184" s="40" t="s">
        <v>337</v>
      </c>
      <c r="U184" s="40" t="s">
        <v>338</v>
      </c>
      <c r="V184" s="40" t="s">
        <v>339</v>
      </c>
      <c r="W184" s="40" t="s">
        <v>340</v>
      </c>
      <c r="X184" s="41" t="s">
        <v>155</v>
      </c>
    </row>
    <row r="185" spans="2:24" ht="15" customHeight="1">
      <c r="B185" s="1147" t="s">
        <v>121</v>
      </c>
      <c r="C185" s="397" t="s">
        <v>10</v>
      </c>
      <c r="D185" s="37">
        <f>'R(1)'!$R15</f>
        <v>0</v>
      </c>
      <c r="E185" s="37">
        <f>'R(2)'!$R15</f>
        <v>0</v>
      </c>
      <c r="F185" s="37">
        <f>'R(3)'!$R15</f>
        <v>0</v>
      </c>
      <c r="G185" s="37">
        <f>'R(4)'!$R15</f>
        <v>0</v>
      </c>
      <c r="H185" s="37">
        <f>'R(5)'!$R15</f>
        <v>0</v>
      </c>
      <c r="I185" s="37">
        <f>'R(6)'!$R15</f>
        <v>0</v>
      </c>
      <c r="J185" s="37">
        <f>'R(7)'!$R15</f>
        <v>0</v>
      </c>
      <c r="K185" s="37">
        <f>'R(8)'!$R15</f>
        <v>0</v>
      </c>
      <c r="L185" s="37">
        <f>'R(9)'!$R15</f>
        <v>0</v>
      </c>
      <c r="M185" s="37">
        <f>'R(10)'!$R15</f>
        <v>0</v>
      </c>
      <c r="N185" s="37">
        <f>'R(11)'!$R15</f>
        <v>0</v>
      </c>
      <c r="O185" s="37">
        <f>'R(12)'!$R15</f>
        <v>0</v>
      </c>
      <c r="P185" s="37">
        <f>'R(13)'!$R15</f>
        <v>0</v>
      </c>
      <c r="Q185" s="37">
        <f>'R(14)'!$R15</f>
        <v>0</v>
      </c>
      <c r="R185" s="37">
        <f>'R(15)'!$R15</f>
        <v>0</v>
      </c>
      <c r="S185" s="37">
        <f>'R(16)'!$R15</f>
        <v>0</v>
      </c>
      <c r="T185" s="37">
        <f>'R(17)'!$R15</f>
        <v>0</v>
      </c>
      <c r="U185" s="37">
        <f>'R(18)'!$R15</f>
        <v>0</v>
      </c>
      <c r="V185" s="37">
        <f>'R(19)'!$R15</f>
        <v>0</v>
      </c>
      <c r="W185" s="37">
        <f>'R(20)'!$R15</f>
        <v>0</v>
      </c>
      <c r="X185" s="42">
        <f t="shared" ref="X185:X198" si="19">COUNTIF(D185:W185,"x")</f>
        <v>0</v>
      </c>
    </row>
    <row r="186" spans="2:24" ht="14.45">
      <c r="B186" s="1147"/>
      <c r="C186" s="397" t="s">
        <v>20</v>
      </c>
      <c r="D186" s="37">
        <f>'R(1)'!$R16</f>
        <v>0</v>
      </c>
      <c r="E186" s="37">
        <f>'R(2)'!$R16</f>
        <v>0</v>
      </c>
      <c r="F186" s="37">
        <f>'R(3)'!$R16</f>
        <v>0</v>
      </c>
      <c r="G186" s="37">
        <f>'R(4)'!$R16</f>
        <v>0</v>
      </c>
      <c r="H186" s="37">
        <f>'R(5)'!$R16</f>
        <v>0</v>
      </c>
      <c r="I186" s="37">
        <f>'R(6)'!$R16</f>
        <v>0</v>
      </c>
      <c r="J186" s="37">
        <f>'R(7)'!$R16</f>
        <v>0</v>
      </c>
      <c r="K186" s="37">
        <f>'R(8)'!$R16</f>
        <v>0</v>
      </c>
      <c r="L186" s="37">
        <f>'R(9)'!$R16</f>
        <v>0</v>
      </c>
      <c r="M186" s="37">
        <f>'R(10)'!$R16</f>
        <v>0</v>
      </c>
      <c r="N186" s="37">
        <f>'R(11)'!$R16</f>
        <v>0</v>
      </c>
      <c r="O186" s="37">
        <f>'R(12)'!$R16</f>
        <v>0</v>
      </c>
      <c r="P186" s="37">
        <f>'R(13)'!$R16</f>
        <v>0</v>
      </c>
      <c r="Q186" s="37">
        <f>'R(14)'!$R16</f>
        <v>0</v>
      </c>
      <c r="R186" s="37">
        <f>'R(15)'!$R16</f>
        <v>0</v>
      </c>
      <c r="S186" s="37">
        <f>'R(16)'!$R16</f>
        <v>0</v>
      </c>
      <c r="T186" s="37">
        <f>'R(17)'!$R16</f>
        <v>0</v>
      </c>
      <c r="U186" s="37">
        <f>'R(18)'!$R16</f>
        <v>0</v>
      </c>
      <c r="V186" s="37">
        <f>'R(19)'!$R16</f>
        <v>0</v>
      </c>
      <c r="W186" s="37">
        <f>'R(20)'!$R16</f>
        <v>0</v>
      </c>
      <c r="X186" s="42">
        <f t="shared" si="19"/>
        <v>0</v>
      </c>
    </row>
    <row r="187" spans="2:24" ht="14.45">
      <c r="B187" s="1147"/>
      <c r="C187" s="397" t="s">
        <v>27</v>
      </c>
      <c r="D187" s="37">
        <f>'R(1)'!$R17</f>
        <v>0</v>
      </c>
      <c r="E187" s="37">
        <f>'R(2)'!$R17</f>
        <v>0</v>
      </c>
      <c r="F187" s="37">
        <f>'R(3)'!$R17</f>
        <v>0</v>
      </c>
      <c r="G187" s="37">
        <f>'R(4)'!$R17</f>
        <v>0</v>
      </c>
      <c r="H187" s="37">
        <f>'R(5)'!$R17</f>
        <v>0</v>
      </c>
      <c r="I187" s="37">
        <f>'R(6)'!$R17</f>
        <v>0</v>
      </c>
      <c r="J187" s="37">
        <f>'R(7)'!$R17</f>
        <v>0</v>
      </c>
      <c r="K187" s="37">
        <f>'R(8)'!$R17</f>
        <v>0</v>
      </c>
      <c r="L187" s="37">
        <f>'R(9)'!$R17</f>
        <v>0</v>
      </c>
      <c r="M187" s="37">
        <f>'R(10)'!$R17</f>
        <v>0</v>
      </c>
      <c r="N187" s="37">
        <f>'R(11)'!$R17</f>
        <v>0</v>
      </c>
      <c r="O187" s="37">
        <f>'R(12)'!$R17</f>
        <v>0</v>
      </c>
      <c r="P187" s="37">
        <f>'R(13)'!$R17</f>
        <v>0</v>
      </c>
      <c r="Q187" s="37">
        <f>'R(14)'!$R17</f>
        <v>0</v>
      </c>
      <c r="R187" s="37">
        <f>'R(15)'!$R17</f>
        <v>0</v>
      </c>
      <c r="S187" s="37">
        <f>'R(16)'!$R17</f>
        <v>0</v>
      </c>
      <c r="T187" s="37">
        <f>'R(17)'!$R17</f>
        <v>0</v>
      </c>
      <c r="U187" s="37">
        <f>'R(18)'!$R17</f>
        <v>0</v>
      </c>
      <c r="V187" s="37">
        <f>'R(19)'!$R17</f>
        <v>0</v>
      </c>
      <c r="W187" s="37">
        <f>'R(20)'!$R17</f>
        <v>0</v>
      </c>
      <c r="X187" s="42">
        <f t="shared" si="19"/>
        <v>0</v>
      </c>
    </row>
    <row r="188" spans="2:24" ht="15" customHeight="1">
      <c r="B188" s="1143" t="s">
        <v>32</v>
      </c>
      <c r="C188" s="398" t="s">
        <v>33</v>
      </c>
      <c r="D188" s="37">
        <f>'R(1)'!$R18</f>
        <v>0</v>
      </c>
      <c r="E188" s="37">
        <f>'R(2)'!$R18</f>
        <v>0</v>
      </c>
      <c r="F188" s="37">
        <f>'R(3)'!$R18</f>
        <v>0</v>
      </c>
      <c r="G188" s="37">
        <f>'R(4)'!$R18</f>
        <v>0</v>
      </c>
      <c r="H188" s="37">
        <f>'R(5)'!$R18</f>
        <v>0</v>
      </c>
      <c r="I188" s="37">
        <f>'R(6)'!$R18</f>
        <v>0</v>
      </c>
      <c r="J188" s="37">
        <f>'R(7)'!$R18</f>
        <v>0</v>
      </c>
      <c r="K188" s="37">
        <f>'R(8)'!$R18</f>
        <v>0</v>
      </c>
      <c r="L188" s="37">
        <f>'R(9)'!$R18</f>
        <v>0</v>
      </c>
      <c r="M188" s="37">
        <f>'R(10)'!$R18</f>
        <v>0</v>
      </c>
      <c r="N188" s="37">
        <f>'R(11)'!$R18</f>
        <v>0</v>
      </c>
      <c r="O188" s="37">
        <f>'R(12)'!$R18</f>
        <v>0</v>
      </c>
      <c r="P188" s="37">
        <f>'R(13)'!$R18</f>
        <v>0</v>
      </c>
      <c r="Q188" s="37">
        <f>'R(14)'!$R18</f>
        <v>0</v>
      </c>
      <c r="R188" s="37">
        <f>'R(15)'!$R18</f>
        <v>0</v>
      </c>
      <c r="S188" s="37">
        <f>'R(16)'!$R18</f>
        <v>0</v>
      </c>
      <c r="T188" s="37">
        <f>'R(17)'!$R18</f>
        <v>0</v>
      </c>
      <c r="U188" s="37">
        <f>'R(18)'!$R18</f>
        <v>0</v>
      </c>
      <c r="V188" s="37">
        <f>'R(19)'!$R18</f>
        <v>0</v>
      </c>
      <c r="W188" s="37">
        <f>'R(20)'!$R18</f>
        <v>0</v>
      </c>
      <c r="X188" s="42">
        <f t="shared" si="19"/>
        <v>0</v>
      </c>
    </row>
    <row r="189" spans="2:24" ht="14.45">
      <c r="B189" s="1144"/>
      <c r="C189" s="398" t="s">
        <v>42</v>
      </c>
      <c r="D189" s="37">
        <f>'R(1)'!$R19</f>
        <v>0</v>
      </c>
      <c r="E189" s="37">
        <f>'R(2)'!$R19</f>
        <v>0</v>
      </c>
      <c r="F189" s="37">
        <f>'R(3)'!$R19</f>
        <v>0</v>
      </c>
      <c r="G189" s="37">
        <f>'R(4)'!$R19</f>
        <v>0</v>
      </c>
      <c r="H189" s="37">
        <f>'R(5)'!$R19</f>
        <v>0</v>
      </c>
      <c r="I189" s="37">
        <f>'R(6)'!$R19</f>
        <v>0</v>
      </c>
      <c r="J189" s="37">
        <f>'R(7)'!$R19</f>
        <v>0</v>
      </c>
      <c r="K189" s="37">
        <f>'R(8)'!$R19</f>
        <v>0</v>
      </c>
      <c r="L189" s="37">
        <f>'R(9)'!$R19</f>
        <v>0</v>
      </c>
      <c r="M189" s="37">
        <f>'R(10)'!$R19</f>
        <v>0</v>
      </c>
      <c r="N189" s="37">
        <f>'R(11)'!$R19</f>
        <v>0</v>
      </c>
      <c r="O189" s="37">
        <f>'R(12)'!$R19</f>
        <v>0</v>
      </c>
      <c r="P189" s="37">
        <f>'R(13)'!$R19</f>
        <v>0</v>
      </c>
      <c r="Q189" s="37">
        <f>'R(14)'!$R19</f>
        <v>0</v>
      </c>
      <c r="R189" s="37">
        <f>'R(15)'!$R19</f>
        <v>0</v>
      </c>
      <c r="S189" s="37">
        <f>'R(16)'!$R19</f>
        <v>0</v>
      </c>
      <c r="T189" s="37">
        <f>'R(17)'!$R19</f>
        <v>0</v>
      </c>
      <c r="U189" s="37">
        <f>'R(18)'!$R19</f>
        <v>0</v>
      </c>
      <c r="V189" s="37">
        <f>'R(19)'!$R19</f>
        <v>0</v>
      </c>
      <c r="W189" s="37">
        <f>'R(20)'!$R19</f>
        <v>0</v>
      </c>
      <c r="X189" s="42">
        <f t="shared" si="19"/>
        <v>0</v>
      </c>
    </row>
    <row r="190" spans="2:24" ht="14.45">
      <c r="B190" s="1144"/>
      <c r="C190" s="398" t="s">
        <v>133</v>
      </c>
      <c r="D190" s="37">
        <f>'R(1)'!$R20</f>
        <v>0</v>
      </c>
      <c r="E190" s="37">
        <f>'R(2)'!$R20</f>
        <v>0</v>
      </c>
      <c r="F190" s="37">
        <f>'R(3)'!$R20</f>
        <v>0</v>
      </c>
      <c r="G190" s="37">
        <f>'R(4)'!$R20</f>
        <v>0</v>
      </c>
      <c r="H190" s="37">
        <f>'R(5)'!$R20</f>
        <v>0</v>
      </c>
      <c r="I190" s="37">
        <f>'R(6)'!$R20</f>
        <v>0</v>
      </c>
      <c r="J190" s="37">
        <f>'R(7)'!$R20</f>
        <v>0</v>
      </c>
      <c r="K190" s="37">
        <f>'R(8)'!$R20</f>
        <v>0</v>
      </c>
      <c r="L190" s="37">
        <f>'R(9)'!$R20</f>
        <v>0</v>
      </c>
      <c r="M190" s="37">
        <f>'R(10)'!$R20</f>
        <v>0</v>
      </c>
      <c r="N190" s="37">
        <f>'R(11)'!$R20</f>
        <v>0</v>
      </c>
      <c r="O190" s="37">
        <f>'R(12)'!$R20</f>
        <v>0</v>
      </c>
      <c r="P190" s="37">
        <f>'R(13)'!$R20</f>
        <v>0</v>
      </c>
      <c r="Q190" s="37">
        <f>'R(14)'!$R20</f>
        <v>0</v>
      </c>
      <c r="R190" s="37">
        <f>'R(15)'!$R20</f>
        <v>0</v>
      </c>
      <c r="S190" s="37">
        <f>'R(16)'!$R20</f>
        <v>0</v>
      </c>
      <c r="T190" s="37">
        <f>'R(17)'!$R20</f>
        <v>0</v>
      </c>
      <c r="U190" s="37">
        <f>'R(18)'!$R20</f>
        <v>0</v>
      </c>
      <c r="V190" s="37">
        <f>'R(19)'!$R20</f>
        <v>0</v>
      </c>
      <c r="W190" s="37">
        <f>'R(20)'!$R20</f>
        <v>0</v>
      </c>
      <c r="X190" s="42">
        <f t="shared" si="19"/>
        <v>0</v>
      </c>
    </row>
    <row r="191" spans="2:24" ht="14.45">
      <c r="B191" s="1145"/>
      <c r="C191" s="398" t="s">
        <v>249</v>
      </c>
      <c r="D191" s="37">
        <f>'R(1)'!$R21</f>
        <v>0</v>
      </c>
      <c r="E191" s="37">
        <f>'R(2)'!$R21</f>
        <v>0</v>
      </c>
      <c r="F191" s="37">
        <f>'R(3)'!$R21</f>
        <v>0</v>
      </c>
      <c r="G191" s="37">
        <f>'R(4)'!$R21</f>
        <v>0</v>
      </c>
      <c r="H191" s="37">
        <f>'R(5)'!$R21</f>
        <v>0</v>
      </c>
      <c r="I191" s="37">
        <f>'R(6)'!$R21</f>
        <v>0</v>
      </c>
      <c r="J191" s="37">
        <f>'R(7)'!$R21</f>
        <v>0</v>
      </c>
      <c r="K191" s="37">
        <f>'R(8)'!$R21</f>
        <v>0</v>
      </c>
      <c r="L191" s="37">
        <f>'R(9)'!$R21</f>
        <v>0</v>
      </c>
      <c r="M191" s="37">
        <f>'R(10)'!$R21</f>
        <v>0</v>
      </c>
      <c r="N191" s="37">
        <f>'R(11)'!$R21</f>
        <v>0</v>
      </c>
      <c r="O191" s="37">
        <f>'R(12)'!$R21</f>
        <v>0</v>
      </c>
      <c r="P191" s="37">
        <f>'R(13)'!$R21</f>
        <v>0</v>
      </c>
      <c r="Q191" s="37">
        <f>'R(14)'!$R21</f>
        <v>0</v>
      </c>
      <c r="R191" s="37">
        <f>'R(15)'!$R21</f>
        <v>0</v>
      </c>
      <c r="S191" s="37">
        <f>'R(16)'!$R21</f>
        <v>0</v>
      </c>
      <c r="T191" s="37">
        <f>'R(17)'!$R21</f>
        <v>0</v>
      </c>
      <c r="U191" s="37">
        <f>'R(18)'!$R21</f>
        <v>0</v>
      </c>
      <c r="V191" s="37">
        <f>'R(19)'!$R21</f>
        <v>0</v>
      </c>
      <c r="W191" s="37">
        <f>'R(20)'!$R21</f>
        <v>0</v>
      </c>
      <c r="X191" s="42">
        <f t="shared" si="19"/>
        <v>0</v>
      </c>
    </row>
    <row r="192" spans="2:24" ht="15" customHeight="1">
      <c r="B192" s="1132" t="s">
        <v>65</v>
      </c>
      <c r="C192" s="399" t="s">
        <v>66</v>
      </c>
      <c r="D192" s="37">
        <f>'R(1)'!$R22</f>
        <v>0</v>
      </c>
      <c r="E192" s="37">
        <f>'R(2)'!$R22</f>
        <v>0</v>
      </c>
      <c r="F192" s="37">
        <f>'R(3)'!$R22</f>
        <v>0</v>
      </c>
      <c r="G192" s="37">
        <f>'R(4)'!$R22</f>
        <v>0</v>
      </c>
      <c r="H192" s="37">
        <f>'R(5)'!$R22</f>
        <v>0</v>
      </c>
      <c r="I192" s="37">
        <f>'R(6)'!$R22</f>
        <v>0</v>
      </c>
      <c r="J192" s="37">
        <f>'R(7)'!$R22</f>
        <v>0</v>
      </c>
      <c r="K192" s="37">
        <f>'R(8)'!$R22</f>
        <v>0</v>
      </c>
      <c r="L192" s="37">
        <f>'R(9)'!$R22</f>
        <v>0</v>
      </c>
      <c r="M192" s="37">
        <f>'R(10)'!$R22</f>
        <v>0</v>
      </c>
      <c r="N192" s="37">
        <f>'R(11)'!$R22</f>
        <v>0</v>
      </c>
      <c r="O192" s="37">
        <f>'R(12)'!$R22</f>
        <v>0</v>
      </c>
      <c r="P192" s="37">
        <f>'R(13)'!$R22</f>
        <v>0</v>
      </c>
      <c r="Q192" s="37">
        <f>'R(14)'!$R22</f>
        <v>0</v>
      </c>
      <c r="R192" s="37">
        <f>'R(15)'!$R22</f>
        <v>0</v>
      </c>
      <c r="S192" s="37">
        <f>'R(16)'!$R22</f>
        <v>0</v>
      </c>
      <c r="T192" s="37">
        <f>'R(17)'!$R22</f>
        <v>0</v>
      </c>
      <c r="U192" s="37">
        <f>'R(18)'!$R22</f>
        <v>0</v>
      </c>
      <c r="V192" s="37">
        <f>'R(19)'!$R22</f>
        <v>0</v>
      </c>
      <c r="W192" s="37">
        <f>'R(20)'!$R22</f>
        <v>0</v>
      </c>
      <c r="X192" s="42">
        <f t="shared" si="19"/>
        <v>0</v>
      </c>
    </row>
    <row r="193" spans="2:24" ht="14.45">
      <c r="B193" s="1132"/>
      <c r="C193" s="399" t="s">
        <v>70</v>
      </c>
      <c r="D193" s="37">
        <f>'R(1)'!$R23</f>
        <v>0</v>
      </c>
      <c r="E193" s="37">
        <f>'R(2)'!$R23</f>
        <v>0</v>
      </c>
      <c r="F193" s="37">
        <f>'R(3)'!$R23</f>
        <v>0</v>
      </c>
      <c r="G193" s="37">
        <f>'R(4)'!$R23</f>
        <v>0</v>
      </c>
      <c r="H193" s="37">
        <f>'R(5)'!$R23</f>
        <v>0</v>
      </c>
      <c r="I193" s="37">
        <f>'R(6)'!$R23</f>
        <v>0</v>
      </c>
      <c r="J193" s="37">
        <f>'R(7)'!$R23</f>
        <v>0</v>
      </c>
      <c r="K193" s="37">
        <f>'R(8)'!$R23</f>
        <v>0</v>
      </c>
      <c r="L193" s="37">
        <f>'R(9)'!$R23</f>
        <v>0</v>
      </c>
      <c r="M193" s="37">
        <f>'R(10)'!$R23</f>
        <v>0</v>
      </c>
      <c r="N193" s="37">
        <f>'R(11)'!$R23</f>
        <v>0</v>
      </c>
      <c r="O193" s="37">
        <f>'R(12)'!$R23</f>
        <v>0</v>
      </c>
      <c r="P193" s="37">
        <f>'R(13)'!$R23</f>
        <v>0</v>
      </c>
      <c r="Q193" s="37">
        <f>'R(14)'!$R23</f>
        <v>0</v>
      </c>
      <c r="R193" s="37">
        <f>'R(15)'!$R23</f>
        <v>0</v>
      </c>
      <c r="S193" s="37">
        <f>'R(16)'!$R23</f>
        <v>0</v>
      </c>
      <c r="T193" s="37">
        <f>'R(17)'!$R23</f>
        <v>0</v>
      </c>
      <c r="U193" s="37">
        <f>'R(18)'!$R23</f>
        <v>0</v>
      </c>
      <c r="V193" s="37">
        <f>'R(19)'!$R23</f>
        <v>0</v>
      </c>
      <c r="W193" s="37">
        <f>'R(20)'!$R23</f>
        <v>0</v>
      </c>
      <c r="X193" s="42">
        <f t="shared" si="19"/>
        <v>0</v>
      </c>
    </row>
    <row r="194" spans="2:24" ht="14.45">
      <c r="B194" s="1132"/>
      <c r="C194" s="399" t="s">
        <v>75</v>
      </c>
      <c r="D194" s="37">
        <f>'R(1)'!$R24</f>
        <v>0</v>
      </c>
      <c r="E194" s="37">
        <f>'R(2)'!$R24</f>
        <v>0</v>
      </c>
      <c r="F194" s="37">
        <f>'R(3)'!$R24</f>
        <v>0</v>
      </c>
      <c r="G194" s="37">
        <f>'R(4)'!$R24</f>
        <v>0</v>
      </c>
      <c r="H194" s="37">
        <f>'R(5)'!$R24</f>
        <v>0</v>
      </c>
      <c r="I194" s="37">
        <f>'R(6)'!$R24</f>
        <v>0</v>
      </c>
      <c r="J194" s="37">
        <f>'R(7)'!$R24</f>
        <v>0</v>
      </c>
      <c r="K194" s="37">
        <f>'R(8)'!$R24</f>
        <v>0</v>
      </c>
      <c r="L194" s="37">
        <f>'R(9)'!$R24</f>
        <v>0</v>
      </c>
      <c r="M194" s="37">
        <f>'R(10)'!$R24</f>
        <v>0</v>
      </c>
      <c r="N194" s="37">
        <f>'R(11)'!$R24</f>
        <v>0</v>
      </c>
      <c r="O194" s="37">
        <f>'R(12)'!$R24</f>
        <v>0</v>
      </c>
      <c r="P194" s="37">
        <f>'R(13)'!$R24</f>
        <v>0</v>
      </c>
      <c r="Q194" s="37">
        <f>'R(14)'!$R24</f>
        <v>0</v>
      </c>
      <c r="R194" s="37">
        <f>'R(15)'!$R24</f>
        <v>0</v>
      </c>
      <c r="S194" s="37">
        <f>'R(16)'!$R24</f>
        <v>0</v>
      </c>
      <c r="T194" s="37">
        <f>'R(17)'!$R24</f>
        <v>0</v>
      </c>
      <c r="U194" s="37">
        <f>'R(18)'!$R24</f>
        <v>0</v>
      </c>
      <c r="V194" s="37">
        <f>'R(19)'!$R24</f>
        <v>0</v>
      </c>
      <c r="W194" s="37">
        <f>'R(20)'!$R24</f>
        <v>0</v>
      </c>
      <c r="X194" s="42">
        <f t="shared" si="19"/>
        <v>0</v>
      </c>
    </row>
    <row r="195" spans="2:24" ht="14.45">
      <c r="B195" s="1132"/>
      <c r="C195" s="399" t="s">
        <v>79</v>
      </c>
      <c r="D195" s="37">
        <f>'R(1)'!$R25</f>
        <v>0</v>
      </c>
      <c r="E195" s="37">
        <f>'R(2)'!$R25</f>
        <v>0</v>
      </c>
      <c r="F195" s="37">
        <f>'R(3)'!$R25</f>
        <v>0</v>
      </c>
      <c r="G195" s="37">
        <f>'R(4)'!$R25</f>
        <v>0</v>
      </c>
      <c r="H195" s="37">
        <f>'R(5)'!$R25</f>
        <v>0</v>
      </c>
      <c r="I195" s="37">
        <f>'R(6)'!$R25</f>
        <v>0</v>
      </c>
      <c r="J195" s="37">
        <f>'R(7)'!$R25</f>
        <v>0</v>
      </c>
      <c r="K195" s="37">
        <f>'R(8)'!$R25</f>
        <v>0</v>
      </c>
      <c r="L195" s="37">
        <f>'R(9)'!$R25</f>
        <v>0</v>
      </c>
      <c r="M195" s="37">
        <f>'R(10)'!$R25</f>
        <v>0</v>
      </c>
      <c r="N195" s="37">
        <f>'R(11)'!$R25</f>
        <v>0</v>
      </c>
      <c r="O195" s="37">
        <f>'R(12)'!$R25</f>
        <v>0</v>
      </c>
      <c r="P195" s="37">
        <f>'R(13)'!$R25</f>
        <v>0</v>
      </c>
      <c r="Q195" s="37">
        <f>'R(14)'!$R25</f>
        <v>0</v>
      </c>
      <c r="R195" s="37">
        <f>'R(15)'!$R25</f>
        <v>0</v>
      </c>
      <c r="S195" s="37">
        <f>'R(16)'!$R25</f>
        <v>0</v>
      </c>
      <c r="T195" s="37">
        <f>'R(17)'!$R25</f>
        <v>0</v>
      </c>
      <c r="U195" s="37">
        <f>'R(18)'!$R25</f>
        <v>0</v>
      </c>
      <c r="V195" s="37">
        <f>'R(19)'!$R25</f>
        <v>0</v>
      </c>
      <c r="W195" s="37">
        <f>'R(20)'!$R25</f>
        <v>0</v>
      </c>
      <c r="X195" s="42">
        <f t="shared" si="19"/>
        <v>0</v>
      </c>
    </row>
    <row r="196" spans="2:24" ht="12.75" customHeight="1">
      <c r="B196" s="1133" t="s">
        <v>83</v>
      </c>
      <c r="C196" s="400" t="s">
        <v>84</v>
      </c>
      <c r="D196" s="37">
        <f>'R(1)'!$R26</f>
        <v>0</v>
      </c>
      <c r="E196" s="37">
        <f>'R(2)'!$R26</f>
        <v>0</v>
      </c>
      <c r="F196" s="37">
        <f>'R(3)'!$R26</f>
        <v>0</v>
      </c>
      <c r="G196" s="37">
        <f>'R(4)'!$R26</f>
        <v>0</v>
      </c>
      <c r="H196" s="37">
        <f>'R(5)'!$R26</f>
        <v>0</v>
      </c>
      <c r="I196" s="37">
        <f>'R(6)'!$R26</f>
        <v>0</v>
      </c>
      <c r="J196" s="37">
        <f>'R(7)'!$R26</f>
        <v>0</v>
      </c>
      <c r="K196" s="37">
        <f>'R(8)'!$R26</f>
        <v>0</v>
      </c>
      <c r="L196" s="37">
        <f>'R(9)'!$R26</f>
        <v>0</v>
      </c>
      <c r="M196" s="37">
        <f>'R(10)'!$R26</f>
        <v>0</v>
      </c>
      <c r="N196" s="37">
        <f>'R(11)'!$R26</f>
        <v>0</v>
      </c>
      <c r="O196" s="37">
        <f>'R(12)'!$R26</f>
        <v>0</v>
      </c>
      <c r="P196" s="37">
        <f>'R(13)'!$R26</f>
        <v>0</v>
      </c>
      <c r="Q196" s="37">
        <f>'R(14)'!$R26</f>
        <v>0</v>
      </c>
      <c r="R196" s="37">
        <f>'R(15)'!$R26</f>
        <v>0</v>
      </c>
      <c r="S196" s="37">
        <f>'R(16)'!$R26</f>
        <v>0</v>
      </c>
      <c r="T196" s="37">
        <f>'R(17)'!$R26</f>
        <v>0</v>
      </c>
      <c r="U196" s="37">
        <f>'R(18)'!$R26</f>
        <v>0</v>
      </c>
      <c r="V196" s="37">
        <f>'R(19)'!$R26</f>
        <v>0</v>
      </c>
      <c r="W196" s="37">
        <f>'R(20)'!$R26</f>
        <v>0</v>
      </c>
      <c r="X196" s="42">
        <f t="shared" si="19"/>
        <v>0</v>
      </c>
    </row>
    <row r="197" spans="2:24" ht="14.45">
      <c r="B197" s="1133"/>
      <c r="C197" s="400" t="s">
        <v>256</v>
      </c>
      <c r="D197" s="37">
        <f>'R(1)'!$R27</f>
        <v>0</v>
      </c>
      <c r="E197" s="37">
        <f>'R(2)'!$R27</f>
        <v>0</v>
      </c>
      <c r="F197" s="37">
        <f>'R(3)'!$R27</f>
        <v>0</v>
      </c>
      <c r="G197" s="37">
        <f>'R(4)'!$R27</f>
        <v>0</v>
      </c>
      <c r="H197" s="37">
        <f>'R(5)'!$R27</f>
        <v>0</v>
      </c>
      <c r="I197" s="37">
        <f>'R(6)'!$R27</f>
        <v>0</v>
      </c>
      <c r="J197" s="37">
        <f>'R(7)'!$R27</f>
        <v>0</v>
      </c>
      <c r="K197" s="37">
        <f>'R(8)'!$R27</f>
        <v>0</v>
      </c>
      <c r="L197" s="37">
        <f>'R(9)'!$R27</f>
        <v>0</v>
      </c>
      <c r="M197" s="37">
        <f>'R(10)'!$R27</f>
        <v>0</v>
      </c>
      <c r="N197" s="37">
        <f>'R(11)'!$R27</f>
        <v>0</v>
      </c>
      <c r="O197" s="37">
        <f>'R(12)'!$R27</f>
        <v>0</v>
      </c>
      <c r="P197" s="37">
        <f>'R(13)'!$R27</f>
        <v>0</v>
      </c>
      <c r="Q197" s="37">
        <f>'R(14)'!$R27</f>
        <v>0</v>
      </c>
      <c r="R197" s="37">
        <f>'R(15)'!$R27</f>
        <v>0</v>
      </c>
      <c r="S197" s="37">
        <f>'R(16)'!$R27</f>
        <v>0</v>
      </c>
      <c r="T197" s="37">
        <f>'R(17)'!$R27</f>
        <v>0</v>
      </c>
      <c r="U197" s="37">
        <f>'R(18)'!$R27</f>
        <v>0</v>
      </c>
      <c r="V197" s="37">
        <f>'R(19)'!$R27</f>
        <v>0</v>
      </c>
      <c r="W197" s="37">
        <f>'R(20)'!$R27</f>
        <v>0</v>
      </c>
      <c r="X197" s="42">
        <f t="shared" si="19"/>
        <v>0</v>
      </c>
    </row>
    <row r="198" spans="2:24" ht="14.45">
      <c r="B198" s="1133"/>
      <c r="C198" s="400" t="s">
        <v>137</v>
      </c>
      <c r="D198" s="37">
        <f>'R(1)'!$R28</f>
        <v>0</v>
      </c>
      <c r="E198" s="37">
        <f>'R(2)'!$R28</f>
        <v>0</v>
      </c>
      <c r="F198" s="37">
        <f>'R(3)'!$R28</f>
        <v>0</v>
      </c>
      <c r="G198" s="37">
        <f>'R(4)'!$R28</f>
        <v>0</v>
      </c>
      <c r="H198" s="37">
        <f>'R(5)'!$R28</f>
        <v>0</v>
      </c>
      <c r="I198" s="37">
        <f>'R(6)'!$R28</f>
        <v>0</v>
      </c>
      <c r="J198" s="37">
        <f>'R(7)'!$R28</f>
        <v>0</v>
      </c>
      <c r="K198" s="37">
        <f>'R(8)'!$R28</f>
        <v>0</v>
      </c>
      <c r="L198" s="37">
        <f>'R(9)'!$R28</f>
        <v>0</v>
      </c>
      <c r="M198" s="37">
        <f>'R(10)'!$R28</f>
        <v>0</v>
      </c>
      <c r="N198" s="37">
        <f>'R(11)'!$R28</f>
        <v>0</v>
      </c>
      <c r="O198" s="37">
        <f>'R(12)'!$R28</f>
        <v>0</v>
      </c>
      <c r="P198" s="37">
        <f>'R(13)'!$R28</f>
        <v>0</v>
      </c>
      <c r="Q198" s="37">
        <f>'R(14)'!$R28</f>
        <v>0</v>
      </c>
      <c r="R198" s="37">
        <f>'R(15)'!$R28</f>
        <v>0</v>
      </c>
      <c r="S198" s="37">
        <f>'R(16)'!$R28</f>
        <v>0</v>
      </c>
      <c r="T198" s="37">
        <f>'R(17)'!$R28</f>
        <v>0</v>
      </c>
      <c r="U198" s="37">
        <f>'R(18)'!$R28</f>
        <v>0</v>
      </c>
      <c r="V198" s="37">
        <f>'R(19)'!$R28</f>
        <v>0</v>
      </c>
      <c r="W198" s="37">
        <f>'R(20)'!$R28</f>
        <v>0</v>
      </c>
      <c r="X198" s="42">
        <f t="shared" si="19"/>
        <v>0</v>
      </c>
    </row>
    <row r="199" spans="2:24" s="45" customFormat="1">
      <c r="B199" s="1321"/>
      <c r="X199" s="47"/>
    </row>
  </sheetData>
  <mergeCells count="193">
    <mergeCell ref="AA21:AB21"/>
    <mergeCell ref="B185:B187"/>
    <mergeCell ref="B192:B195"/>
    <mergeCell ref="B156:B159"/>
    <mergeCell ref="B160:B162"/>
    <mergeCell ref="D165:W165"/>
    <mergeCell ref="B166:C166"/>
    <mergeCell ref="D147:W147"/>
    <mergeCell ref="B148:C148"/>
    <mergeCell ref="B149:B151"/>
    <mergeCell ref="D129:W129"/>
    <mergeCell ref="B130:C130"/>
    <mergeCell ref="B131:B133"/>
    <mergeCell ref="D93:W93"/>
    <mergeCell ref="B94:C94"/>
    <mergeCell ref="B95:B97"/>
    <mergeCell ref="B76:C76"/>
    <mergeCell ref="D75:W75"/>
    <mergeCell ref="B70:B72"/>
    <mergeCell ref="B58:C58"/>
    <mergeCell ref="B59:B61"/>
    <mergeCell ref="B62:B65"/>
    <mergeCell ref="B80:B83"/>
    <mergeCell ref="B77:B79"/>
    <mergeCell ref="M17:N17"/>
    <mergeCell ref="D39:W39"/>
    <mergeCell ref="E18:F18"/>
    <mergeCell ref="G18:H18"/>
    <mergeCell ref="I18:J18"/>
    <mergeCell ref="K18:L18"/>
    <mergeCell ref="M18:N18"/>
    <mergeCell ref="O18:P18"/>
    <mergeCell ref="Q18:R18"/>
    <mergeCell ref="O17:P17"/>
    <mergeCell ref="Q17:R17"/>
    <mergeCell ref="B106:B108"/>
    <mergeCell ref="D57:W57"/>
    <mergeCell ref="B48:B51"/>
    <mergeCell ref="B52:B54"/>
    <mergeCell ref="B40:C40"/>
    <mergeCell ref="B41:B43"/>
    <mergeCell ref="B44:B47"/>
    <mergeCell ref="B98:B101"/>
    <mergeCell ref="B84:B87"/>
    <mergeCell ref="B88:B90"/>
    <mergeCell ref="I11:J11"/>
    <mergeCell ref="K11:L11"/>
    <mergeCell ref="M11:N11"/>
    <mergeCell ref="K16:L16"/>
    <mergeCell ref="M16:N16"/>
    <mergeCell ref="C15:D15"/>
    <mergeCell ref="O16:P16"/>
    <mergeCell ref="C14:D14"/>
    <mergeCell ref="E14:F14"/>
    <mergeCell ref="G14:H14"/>
    <mergeCell ref="I14:J14"/>
    <mergeCell ref="K14:L14"/>
    <mergeCell ref="M15:N15"/>
    <mergeCell ref="G15:H15"/>
    <mergeCell ref="I15:J15"/>
    <mergeCell ref="K15:L15"/>
    <mergeCell ref="O12:P12"/>
    <mergeCell ref="I13:J13"/>
    <mergeCell ref="E15:F15"/>
    <mergeCell ref="O15:P15"/>
    <mergeCell ref="C16:D16"/>
    <mergeCell ref="E16:F16"/>
    <mergeCell ref="G16:H16"/>
    <mergeCell ref="I16:J16"/>
    <mergeCell ref="B196:B198"/>
    <mergeCell ref="D183:W183"/>
    <mergeCell ref="B184:C184"/>
    <mergeCell ref="B142:B144"/>
    <mergeCell ref="D111:W111"/>
    <mergeCell ref="B112:C112"/>
    <mergeCell ref="B113:B115"/>
    <mergeCell ref="B116:B119"/>
    <mergeCell ref="B120:B123"/>
    <mergeCell ref="B124:B126"/>
    <mergeCell ref="B134:B137"/>
    <mergeCell ref="B138:B141"/>
    <mergeCell ref="B152:B155"/>
    <mergeCell ref="B167:B169"/>
    <mergeCell ref="B170:B173"/>
    <mergeCell ref="B174:B177"/>
    <mergeCell ref="B178:B180"/>
    <mergeCell ref="B188:B191"/>
    <mergeCell ref="Q9:R9"/>
    <mergeCell ref="B15:B17"/>
    <mergeCell ref="B26:B29"/>
    <mergeCell ref="B22:C22"/>
    <mergeCell ref="B23:B25"/>
    <mergeCell ref="B102:B105"/>
    <mergeCell ref="B66:B69"/>
    <mergeCell ref="K7:L7"/>
    <mergeCell ref="C8:D8"/>
    <mergeCell ref="E8:F8"/>
    <mergeCell ref="G8:H8"/>
    <mergeCell ref="I8:J8"/>
    <mergeCell ref="K13:L13"/>
    <mergeCell ref="C10:D10"/>
    <mergeCell ref="E10:F10"/>
    <mergeCell ref="G10:H10"/>
    <mergeCell ref="I10:J10"/>
    <mergeCell ref="K10:L10"/>
    <mergeCell ref="E9:F9"/>
    <mergeCell ref="C17:D17"/>
    <mergeCell ref="E17:F17"/>
    <mergeCell ref="G17:H17"/>
    <mergeCell ref="I17:J17"/>
    <mergeCell ref="K17:L17"/>
    <mergeCell ref="C9:D9"/>
    <mergeCell ref="M8:N8"/>
    <mergeCell ref="M13:N13"/>
    <mergeCell ref="G11:H11"/>
    <mergeCell ref="D21:W21"/>
    <mergeCell ref="O13:P13"/>
    <mergeCell ref="Q13:R13"/>
    <mergeCell ref="O11:P11"/>
    <mergeCell ref="Q11:R11"/>
    <mergeCell ref="K12:L12"/>
    <mergeCell ref="M12:N12"/>
    <mergeCell ref="M14:N14"/>
    <mergeCell ref="O14:P14"/>
    <mergeCell ref="Q14:R14"/>
    <mergeCell ref="Q12:R12"/>
    <mergeCell ref="Q15:R15"/>
    <mergeCell ref="Q16:R16"/>
    <mergeCell ref="Q10:R10"/>
    <mergeCell ref="G9:H9"/>
    <mergeCell ref="I9:J9"/>
    <mergeCell ref="K9:L9"/>
    <mergeCell ref="M9:N9"/>
    <mergeCell ref="O9:P9"/>
    <mergeCell ref="O10:P10"/>
    <mergeCell ref="O4:P4"/>
    <mergeCell ref="M10:N10"/>
    <mergeCell ref="Q7:R7"/>
    <mergeCell ref="K8:L8"/>
    <mergeCell ref="B30:B33"/>
    <mergeCell ref="B34:B36"/>
    <mergeCell ref="B7:B10"/>
    <mergeCell ref="C7:D7"/>
    <mergeCell ref="E7:F7"/>
    <mergeCell ref="G7:H7"/>
    <mergeCell ref="I7:J7"/>
    <mergeCell ref="B11:B14"/>
    <mergeCell ref="B18:D18"/>
    <mergeCell ref="C12:D12"/>
    <mergeCell ref="E12:F12"/>
    <mergeCell ref="G12:H12"/>
    <mergeCell ref="I12:J12"/>
    <mergeCell ref="C13:D13"/>
    <mergeCell ref="E13:F13"/>
    <mergeCell ref="G13:H13"/>
    <mergeCell ref="C11:D11"/>
    <mergeCell ref="E11:F11"/>
    <mergeCell ref="O8:P8"/>
    <mergeCell ref="Q8:R8"/>
    <mergeCell ref="G3:H3"/>
    <mergeCell ref="I3:J3"/>
    <mergeCell ref="K3:L3"/>
    <mergeCell ref="M3:N3"/>
    <mergeCell ref="E6:F6"/>
    <mergeCell ref="G6:H6"/>
    <mergeCell ref="I4:J4"/>
    <mergeCell ref="K4:L4"/>
    <mergeCell ref="E5:F5"/>
    <mergeCell ref="M4:N4"/>
    <mergeCell ref="M7:N7"/>
    <mergeCell ref="O7:P7"/>
    <mergeCell ref="B3:D3"/>
    <mergeCell ref="B4:B6"/>
    <mergeCell ref="C4:D4"/>
    <mergeCell ref="E4:F4"/>
    <mergeCell ref="G4:H4"/>
    <mergeCell ref="I6:J6"/>
    <mergeCell ref="Q5:R5"/>
    <mergeCell ref="K6:L6"/>
    <mergeCell ref="M6:N6"/>
    <mergeCell ref="O6:P6"/>
    <mergeCell ref="Q6:R6"/>
    <mergeCell ref="Q4:R4"/>
    <mergeCell ref="G5:H5"/>
    <mergeCell ref="I5:J5"/>
    <mergeCell ref="K5:L5"/>
    <mergeCell ref="M5:N5"/>
    <mergeCell ref="O5:P5"/>
    <mergeCell ref="C6:D6"/>
    <mergeCell ref="C5:D5"/>
    <mergeCell ref="O3:P3"/>
    <mergeCell ref="Q3:R3"/>
    <mergeCell ref="E3:F3"/>
  </mergeCells>
  <pageMargins left="0.7" right="0.7" top="0.75" bottom="0.75" header="0.3" footer="0.3"/>
  <pageSetup scale="2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9"/>
    <pageSetUpPr fitToPage="1"/>
  </sheetPr>
  <dimension ref="A1:R39"/>
  <sheetViews>
    <sheetView view="pageBreakPreview" topLeftCell="A13" zoomScale="90" zoomScaleNormal="80" zoomScaleSheetLayoutView="90" workbookViewId="0">
      <selection activeCell="B28" sqref="B28:N34"/>
    </sheetView>
  </sheetViews>
  <sheetFormatPr defaultColWidth="11.42578125" defaultRowHeight="13.15"/>
  <cols>
    <col min="1" max="1" width="5.85546875" style="30" customWidth="1"/>
    <col min="2" max="2" width="13.7109375" style="14" customWidth="1"/>
    <col min="3" max="13" width="17.42578125" style="23" customWidth="1"/>
    <col min="14" max="14" width="12.28515625" style="23" customWidth="1"/>
    <col min="15" max="15" width="59.85546875" style="14" customWidth="1"/>
    <col min="16" max="16" width="30.28515625" style="14" customWidth="1"/>
    <col min="17" max="16384" width="11.42578125" style="14"/>
  </cols>
  <sheetData>
    <row r="1" spans="1:17" ht="15.75" customHeight="1">
      <c r="A1" s="1155"/>
      <c r="B1" s="1156"/>
      <c r="C1" s="1322"/>
      <c r="D1" s="1170" t="s">
        <v>341</v>
      </c>
      <c r="E1" s="1170"/>
      <c r="F1" s="1170"/>
      <c r="G1" s="1170"/>
      <c r="H1" s="1170"/>
      <c r="I1" s="1170"/>
      <c r="J1" s="1170"/>
      <c r="K1" s="1170"/>
      <c r="L1" s="1170"/>
      <c r="M1" s="1164" t="s">
        <v>342</v>
      </c>
      <c r="N1" s="1165"/>
      <c r="O1" s="1323"/>
      <c r="P1" s="1323"/>
      <c r="Q1" s="1323"/>
    </row>
    <row r="2" spans="1:17" ht="15.75" customHeight="1">
      <c r="A2" s="1157"/>
      <c r="B2" s="1158"/>
      <c r="C2" s="2"/>
      <c r="D2" s="1171"/>
      <c r="E2" s="1171"/>
      <c r="F2" s="1171"/>
      <c r="G2" s="1171"/>
      <c r="H2" s="1171"/>
      <c r="I2" s="1171"/>
      <c r="J2" s="1171"/>
      <c r="K2" s="1171"/>
      <c r="L2" s="1171"/>
      <c r="M2" s="1166"/>
      <c r="N2" s="1167"/>
      <c r="O2" s="1323"/>
      <c r="P2" s="1323"/>
      <c r="Q2" s="1323"/>
    </row>
    <row r="3" spans="1:17" ht="15.75" customHeight="1" thickBot="1">
      <c r="A3" s="1159"/>
      <c r="B3" s="1160"/>
      <c r="C3" s="3"/>
      <c r="D3" s="1172"/>
      <c r="E3" s="1172"/>
      <c r="F3" s="1172"/>
      <c r="G3" s="1172"/>
      <c r="H3" s="1172"/>
      <c r="I3" s="1172"/>
      <c r="J3" s="1172"/>
      <c r="K3" s="1172"/>
      <c r="L3" s="1172"/>
      <c r="M3" s="1168"/>
      <c r="N3" s="1169"/>
      <c r="O3" s="1323"/>
      <c r="P3" s="1323"/>
      <c r="Q3" s="1323"/>
    </row>
    <row r="4" spans="1:17" s="1" customFormat="1" ht="24.75" customHeight="1" thickBot="1">
      <c r="A4" s="1151" t="s">
        <v>343</v>
      </c>
      <c r="B4" s="1153" t="s">
        <v>344</v>
      </c>
      <c r="C4" s="7" t="s">
        <v>298</v>
      </c>
      <c r="D4" s="8" t="s">
        <v>299</v>
      </c>
      <c r="E4" s="8" t="s">
        <v>300</v>
      </c>
      <c r="F4" s="8" t="s">
        <v>301</v>
      </c>
      <c r="G4" s="8" t="s">
        <v>302</v>
      </c>
      <c r="H4" s="8" t="s">
        <v>303</v>
      </c>
      <c r="I4" s="8" t="s">
        <v>304</v>
      </c>
      <c r="J4" s="8" t="s">
        <v>305</v>
      </c>
      <c r="K4" s="8" t="s">
        <v>306</v>
      </c>
      <c r="L4" s="8" t="s">
        <v>307</v>
      </c>
      <c r="M4" s="8" t="s">
        <v>308</v>
      </c>
      <c r="N4" s="9" t="s">
        <v>309</v>
      </c>
      <c r="O4" s="1324"/>
      <c r="P4" s="1324"/>
      <c r="Q4" s="1324"/>
    </row>
    <row r="5" spans="1:17" s="1" customFormat="1" ht="59.25" customHeight="1" thickBot="1">
      <c r="A5" s="1152"/>
      <c r="B5" s="1154"/>
      <c r="C5" s="4" t="s">
        <v>345</v>
      </c>
      <c r="D5" s="5" t="s">
        <v>272</v>
      </c>
      <c r="E5" s="5" t="s">
        <v>346</v>
      </c>
      <c r="F5" s="5" t="s">
        <v>275</v>
      </c>
      <c r="G5" s="5" t="s">
        <v>347</v>
      </c>
      <c r="H5" s="5" t="s">
        <v>348</v>
      </c>
      <c r="I5" s="5" t="s">
        <v>349</v>
      </c>
      <c r="J5" s="5" t="s">
        <v>350</v>
      </c>
      <c r="K5" s="5" t="s">
        <v>281</v>
      </c>
      <c r="L5" s="5" t="s">
        <v>351</v>
      </c>
      <c r="M5" s="5" t="s">
        <v>352</v>
      </c>
      <c r="N5" s="6" t="s">
        <v>312</v>
      </c>
      <c r="O5" s="1324"/>
      <c r="P5" s="1324"/>
      <c r="Q5" s="34" t="s">
        <v>295</v>
      </c>
    </row>
    <row r="6" spans="1:17">
      <c r="A6" s="1325">
        <v>1</v>
      </c>
      <c r="B6" s="44" t="e">
        <f ca="1">'R(1)'!AV$100</f>
        <v>#VALUE!</v>
      </c>
      <c r="C6" s="44">
        <f>'R(1)'!AW$100</f>
        <v>0</v>
      </c>
      <c r="D6" s="44">
        <f>'R(1)'!AX$100</f>
        <v>0</v>
      </c>
      <c r="E6" s="44">
        <f>'R(1)'!AY$100</f>
        <v>0</v>
      </c>
      <c r="F6" s="44">
        <f>'R(1)'!AZ$100</f>
        <v>0</v>
      </c>
      <c r="G6" s="44">
        <f>'R(1)'!BA$100</f>
        <v>0</v>
      </c>
      <c r="H6" s="44">
        <f>'R(1)'!BB$100</f>
        <v>0</v>
      </c>
      <c r="I6" s="44">
        <f>'R(1)'!BC$100</f>
        <v>0</v>
      </c>
      <c r="J6" s="44">
        <f>'R(1)'!BD$100</f>
        <v>0</v>
      </c>
      <c r="K6" s="44">
        <f>'R(1)'!BE$100</f>
        <v>0</v>
      </c>
      <c r="L6" s="44">
        <f>'R(1)'!BF$100</f>
        <v>0</v>
      </c>
      <c r="M6" s="44">
        <f>'R(1)'!BG$100</f>
        <v>0</v>
      </c>
      <c r="N6" s="44">
        <f>'R(1)'!BH$100</f>
        <v>0</v>
      </c>
      <c r="O6" s="1323"/>
      <c r="P6" s="1323"/>
      <c r="Q6" s="18" t="str">
        <f t="shared" ref="Q6:Q21" si="0">IF(N6&gt;0,N6,"")</f>
        <v/>
      </c>
    </row>
    <row r="7" spans="1:17">
      <c r="A7" s="1326">
        <v>2</v>
      </c>
      <c r="B7" s="44" t="e">
        <f ca="1">'R(2)'!AV$100</f>
        <v>#VALUE!</v>
      </c>
      <c r="C7" s="44">
        <f>'R(2)'!AW$100</f>
        <v>0</v>
      </c>
      <c r="D7" s="44">
        <f>'R(2)'!AX$100</f>
        <v>0</v>
      </c>
      <c r="E7" s="44">
        <f>'R(2)'!AY$100</f>
        <v>0</v>
      </c>
      <c r="F7" s="44">
        <f>'R(2)'!AZ$100</f>
        <v>0</v>
      </c>
      <c r="G7" s="44">
        <f>'R(2)'!BA$100</f>
        <v>0</v>
      </c>
      <c r="H7" s="44">
        <f>'R(2)'!BB$100</f>
        <v>0</v>
      </c>
      <c r="I7" s="44">
        <f>'R(2)'!BC$100</f>
        <v>0</v>
      </c>
      <c r="J7" s="44">
        <f>'R(2)'!BD$100</f>
        <v>0</v>
      </c>
      <c r="K7" s="44">
        <f>'R(2)'!BE$100</f>
        <v>0</v>
      </c>
      <c r="L7" s="44">
        <f>'R(2)'!BF$100</f>
        <v>0</v>
      </c>
      <c r="M7" s="44">
        <f>'R(2)'!BG$100</f>
        <v>0</v>
      </c>
      <c r="N7" s="44">
        <f>'R(2)'!BH$100</f>
        <v>0</v>
      </c>
      <c r="O7" s="1323"/>
      <c r="P7" s="1323"/>
      <c r="Q7" s="18" t="str">
        <f t="shared" si="0"/>
        <v/>
      </c>
    </row>
    <row r="8" spans="1:17">
      <c r="A8" s="1326">
        <v>3</v>
      </c>
      <c r="B8" s="44" t="e">
        <f ca="1">'R(3)'!AV$100</f>
        <v>#VALUE!</v>
      </c>
      <c r="C8" s="44">
        <f>'R(3)'!AW$100</f>
        <v>0</v>
      </c>
      <c r="D8" s="44">
        <f>'R(3)'!AX$100</f>
        <v>0</v>
      </c>
      <c r="E8" s="44">
        <f>'R(3)'!AY$100</f>
        <v>0</v>
      </c>
      <c r="F8" s="44">
        <f>'R(3)'!AZ$100</f>
        <v>0</v>
      </c>
      <c r="G8" s="44">
        <f>'R(3)'!BA$100</f>
        <v>0</v>
      </c>
      <c r="H8" s="44">
        <f>'R(3)'!BB$100</f>
        <v>0</v>
      </c>
      <c r="I8" s="44">
        <f>'R(3)'!BC$100</f>
        <v>0</v>
      </c>
      <c r="J8" s="44">
        <f>'R(3)'!BD$100</f>
        <v>0</v>
      </c>
      <c r="K8" s="44">
        <f>'R(3)'!BE$100</f>
        <v>0</v>
      </c>
      <c r="L8" s="44">
        <f>'R(3)'!BF$100</f>
        <v>0</v>
      </c>
      <c r="M8" s="44">
        <f>'R(3)'!BG$100</f>
        <v>0</v>
      </c>
      <c r="N8" s="44">
        <f>'R(3)'!BH$100</f>
        <v>0</v>
      </c>
      <c r="O8" s="1323"/>
      <c r="P8" s="1323"/>
      <c r="Q8" s="18" t="str">
        <f t="shared" si="0"/>
        <v/>
      </c>
    </row>
    <row r="9" spans="1:17">
      <c r="A9" s="1326">
        <v>4</v>
      </c>
      <c r="B9" s="44" t="e">
        <f ca="1">'R(4)'!AV$100</f>
        <v>#VALUE!</v>
      </c>
      <c r="C9" s="44">
        <f>'R(4)'!AW$100</f>
        <v>0</v>
      </c>
      <c r="D9" s="44">
        <f>'R(4)'!AX$100</f>
        <v>0</v>
      </c>
      <c r="E9" s="44">
        <f>'R(4)'!AY$100</f>
        <v>0</v>
      </c>
      <c r="F9" s="44">
        <f>'R(4)'!AZ$100</f>
        <v>0</v>
      </c>
      <c r="G9" s="44">
        <f>'R(4)'!BA$100</f>
        <v>0</v>
      </c>
      <c r="H9" s="44">
        <f>'R(4)'!BB$100</f>
        <v>0</v>
      </c>
      <c r="I9" s="44">
        <f>'R(4)'!BC$100</f>
        <v>0</v>
      </c>
      <c r="J9" s="44">
        <f>'R(4)'!BD$100</f>
        <v>0</v>
      </c>
      <c r="K9" s="44">
        <f>'R(4)'!BE$100</f>
        <v>0</v>
      </c>
      <c r="L9" s="44">
        <f>'R(4)'!BF$100</f>
        <v>0</v>
      </c>
      <c r="M9" s="44">
        <f>'R(4)'!BG$100</f>
        <v>0</v>
      </c>
      <c r="N9" s="44">
        <f>'R(4)'!BH$100</f>
        <v>0</v>
      </c>
      <c r="O9" s="1323"/>
      <c r="P9" s="1323"/>
      <c r="Q9" s="18" t="str">
        <f t="shared" si="0"/>
        <v/>
      </c>
    </row>
    <row r="10" spans="1:17">
      <c r="A10" s="1326">
        <v>5</v>
      </c>
      <c r="B10" s="44" t="e">
        <f ca="1">'R(5)'!AV$100</f>
        <v>#VALUE!</v>
      </c>
      <c r="C10" s="44">
        <f>'R(5)'!AW$100</f>
        <v>0</v>
      </c>
      <c r="D10" s="44">
        <f>'R(5)'!AX$100</f>
        <v>0</v>
      </c>
      <c r="E10" s="44">
        <f>'R(5)'!AY$100</f>
        <v>0</v>
      </c>
      <c r="F10" s="44">
        <f>'R(5)'!AZ$100</f>
        <v>0</v>
      </c>
      <c r="G10" s="44">
        <f>'R(5)'!BA$100</f>
        <v>0</v>
      </c>
      <c r="H10" s="44">
        <f>'R(5)'!BB$100</f>
        <v>0</v>
      </c>
      <c r="I10" s="44">
        <f>'R(5)'!BC$100</f>
        <v>0</v>
      </c>
      <c r="J10" s="44">
        <f>'R(5)'!BD$100</f>
        <v>0</v>
      </c>
      <c r="K10" s="44">
        <f>'R(5)'!BE$100</f>
        <v>0</v>
      </c>
      <c r="L10" s="44">
        <f>'R(5)'!BF$100</f>
        <v>0</v>
      </c>
      <c r="M10" s="44">
        <f>'R(5)'!BG$100</f>
        <v>0</v>
      </c>
      <c r="N10" s="44">
        <f>'R(5)'!BH$100</f>
        <v>0</v>
      </c>
      <c r="O10" s="1323"/>
      <c r="P10" s="1323"/>
      <c r="Q10" s="18" t="str">
        <f t="shared" si="0"/>
        <v/>
      </c>
    </row>
    <row r="11" spans="1:17">
      <c r="A11" s="1326">
        <v>6</v>
      </c>
      <c r="B11" s="44" t="e">
        <f ca="1">'R(6)'!AV$100</f>
        <v>#VALUE!</v>
      </c>
      <c r="C11" s="44">
        <f>'R(6)'!AW$100</f>
        <v>0</v>
      </c>
      <c r="D11" s="44">
        <f>'R(6)'!AX$100</f>
        <v>0</v>
      </c>
      <c r="E11" s="44">
        <f>'R(6)'!AY$100</f>
        <v>0</v>
      </c>
      <c r="F11" s="44">
        <f>'R(6)'!AZ$100</f>
        <v>0</v>
      </c>
      <c r="G11" s="44">
        <f>'R(6)'!BA$100</f>
        <v>0</v>
      </c>
      <c r="H11" s="44">
        <f>'R(6)'!BB$100</f>
        <v>0</v>
      </c>
      <c r="I11" s="44">
        <f>'R(6)'!BC$100</f>
        <v>0</v>
      </c>
      <c r="J11" s="44">
        <f>'R(6)'!BD$100</f>
        <v>0</v>
      </c>
      <c r="K11" s="44">
        <f>'R(6)'!BE$100</f>
        <v>0</v>
      </c>
      <c r="L11" s="44">
        <f>'R(6)'!BF$100</f>
        <v>0</v>
      </c>
      <c r="M11" s="44">
        <f>'R(6)'!BG$100</f>
        <v>0</v>
      </c>
      <c r="N11" s="44">
        <f>'R(6)'!BH$100</f>
        <v>0</v>
      </c>
      <c r="O11" s="1323"/>
      <c r="P11" s="1323"/>
      <c r="Q11" s="18" t="str">
        <f t="shared" si="0"/>
        <v/>
      </c>
    </row>
    <row r="12" spans="1:17">
      <c r="A12" s="1326">
        <v>7</v>
      </c>
      <c r="B12" s="44" t="e">
        <f ca="1">'R(7)'!AV$100</f>
        <v>#VALUE!</v>
      </c>
      <c r="C12" s="44">
        <f>'R(7)'!AW$100</f>
        <v>0</v>
      </c>
      <c r="D12" s="44">
        <f>'R(7)'!AX$100</f>
        <v>0</v>
      </c>
      <c r="E12" s="44">
        <f>'R(7)'!AY$100</f>
        <v>0</v>
      </c>
      <c r="F12" s="44">
        <f>'R(7)'!AZ$100</f>
        <v>0</v>
      </c>
      <c r="G12" s="44">
        <f>'R(7)'!BA$100</f>
        <v>0</v>
      </c>
      <c r="H12" s="44">
        <f>'R(7)'!BB$100</f>
        <v>0</v>
      </c>
      <c r="I12" s="44">
        <f>'R(7)'!BC$100</f>
        <v>0</v>
      </c>
      <c r="J12" s="44">
        <f>'R(7)'!BD$100</f>
        <v>0</v>
      </c>
      <c r="K12" s="44">
        <f>'R(7)'!BE$100</f>
        <v>0</v>
      </c>
      <c r="L12" s="44">
        <f>'R(7)'!BF$100</f>
        <v>0</v>
      </c>
      <c r="M12" s="44">
        <f>'R(7)'!BG$100</f>
        <v>0</v>
      </c>
      <c r="N12" s="44">
        <f>'R(7)'!BH$100</f>
        <v>0</v>
      </c>
      <c r="O12" s="1323"/>
      <c r="P12" s="1323"/>
      <c r="Q12" s="18" t="str">
        <f t="shared" si="0"/>
        <v/>
      </c>
    </row>
    <row r="13" spans="1:17">
      <c r="A13" s="1326">
        <v>8</v>
      </c>
      <c r="B13" s="44" t="e">
        <f ca="1">'R(8)'!AV$100</f>
        <v>#VALUE!</v>
      </c>
      <c r="C13" s="44">
        <f>'R(8)'!AW$100</f>
        <v>0</v>
      </c>
      <c r="D13" s="44">
        <f>'R(8)'!AX$100</f>
        <v>0</v>
      </c>
      <c r="E13" s="44">
        <f>'R(8)'!AY$100</f>
        <v>0</v>
      </c>
      <c r="F13" s="44">
        <f>'R(8)'!AZ$100</f>
        <v>0</v>
      </c>
      <c r="G13" s="44">
        <f>'R(8)'!BA$100</f>
        <v>0</v>
      </c>
      <c r="H13" s="44">
        <f>'R(8)'!BB$100</f>
        <v>0</v>
      </c>
      <c r="I13" s="44">
        <f>'R(8)'!BC$100</f>
        <v>0</v>
      </c>
      <c r="J13" s="44">
        <f>'R(8)'!BD$100</f>
        <v>0</v>
      </c>
      <c r="K13" s="44">
        <f>'R(8)'!BE$100</f>
        <v>0</v>
      </c>
      <c r="L13" s="44">
        <f>'R(8)'!BF$100</f>
        <v>0</v>
      </c>
      <c r="M13" s="44">
        <f>'R(8)'!BG$100</f>
        <v>0</v>
      </c>
      <c r="N13" s="44">
        <f>'R(8)'!BH$100</f>
        <v>0</v>
      </c>
      <c r="O13" s="1323"/>
      <c r="P13" s="1323"/>
      <c r="Q13" s="18" t="str">
        <f t="shared" si="0"/>
        <v/>
      </c>
    </row>
    <row r="14" spans="1:17">
      <c r="A14" s="1326">
        <v>9</v>
      </c>
      <c r="B14" s="44" t="e">
        <f ca="1">'R(9)'!AV$100</f>
        <v>#VALUE!</v>
      </c>
      <c r="C14" s="44">
        <f>'R(9)'!AW$100</f>
        <v>0</v>
      </c>
      <c r="D14" s="44">
        <f>'R(9)'!AX$100</f>
        <v>0</v>
      </c>
      <c r="E14" s="44">
        <f>'R(9)'!AY$100</f>
        <v>0</v>
      </c>
      <c r="F14" s="44">
        <f>'R(9)'!AZ$100</f>
        <v>0</v>
      </c>
      <c r="G14" s="44">
        <f>'R(9)'!BA$100</f>
        <v>0</v>
      </c>
      <c r="H14" s="44">
        <f>'R(9)'!BB$100</f>
        <v>0</v>
      </c>
      <c r="I14" s="44">
        <f>'R(9)'!BC$100</f>
        <v>0</v>
      </c>
      <c r="J14" s="44">
        <f>'R(9)'!BD$100</f>
        <v>0</v>
      </c>
      <c r="K14" s="44">
        <f>'R(9)'!BE$100</f>
        <v>0</v>
      </c>
      <c r="L14" s="44">
        <f>'R(9)'!BF$100</f>
        <v>0</v>
      </c>
      <c r="M14" s="44">
        <f>'R(9)'!BG$100</f>
        <v>0</v>
      </c>
      <c r="N14" s="44">
        <f>'R(9)'!BH$100</f>
        <v>0</v>
      </c>
      <c r="O14" s="1323"/>
      <c r="P14" s="1323"/>
      <c r="Q14" s="18" t="str">
        <f t="shared" si="0"/>
        <v/>
      </c>
    </row>
    <row r="15" spans="1:17">
      <c r="A15" s="1326">
        <v>10</v>
      </c>
      <c r="B15" s="44" t="e">
        <f ca="1">'R(10)'!AV$100</f>
        <v>#VALUE!</v>
      </c>
      <c r="C15" s="44">
        <f>'R(10)'!AW$100</f>
        <v>0</v>
      </c>
      <c r="D15" s="44">
        <f>'R(10)'!AX$100</f>
        <v>0</v>
      </c>
      <c r="E15" s="44">
        <f>'R(10)'!AY$100</f>
        <v>0</v>
      </c>
      <c r="F15" s="44">
        <f>'R(10)'!AZ$100</f>
        <v>0</v>
      </c>
      <c r="G15" s="44">
        <f>'R(10)'!BA$100</f>
        <v>0</v>
      </c>
      <c r="H15" s="44">
        <f>'R(10)'!BB$100</f>
        <v>0</v>
      </c>
      <c r="I15" s="44">
        <f>'R(10)'!BC$100</f>
        <v>0</v>
      </c>
      <c r="J15" s="44">
        <f>'R(10)'!BD$100</f>
        <v>0</v>
      </c>
      <c r="K15" s="44">
        <f>'R(10)'!BE$100</f>
        <v>0</v>
      </c>
      <c r="L15" s="44">
        <f>'R(10)'!BF$100</f>
        <v>0</v>
      </c>
      <c r="M15" s="44">
        <f>'R(10)'!BG$100</f>
        <v>0</v>
      </c>
      <c r="N15" s="44">
        <f>'R(10)'!BH$100</f>
        <v>0</v>
      </c>
      <c r="O15" s="1323"/>
      <c r="P15" s="1323"/>
      <c r="Q15" s="18" t="str">
        <f t="shared" si="0"/>
        <v/>
      </c>
    </row>
    <row r="16" spans="1:17">
      <c r="A16" s="1326">
        <v>11</v>
      </c>
      <c r="B16" s="44" t="e">
        <f ca="1">'R(11)'!AV$100</f>
        <v>#VALUE!</v>
      </c>
      <c r="C16" s="44">
        <f>'R(11)'!AW$100</f>
        <v>0</v>
      </c>
      <c r="D16" s="44">
        <f>'R(11)'!AX$100</f>
        <v>0</v>
      </c>
      <c r="E16" s="44">
        <f>'R(11)'!AY$100</f>
        <v>0</v>
      </c>
      <c r="F16" s="44">
        <f>'R(11)'!AZ$100</f>
        <v>0</v>
      </c>
      <c r="G16" s="44">
        <f>'R(11)'!BA$100</f>
        <v>0</v>
      </c>
      <c r="H16" s="44">
        <f>'R(11)'!BB$100</f>
        <v>0</v>
      </c>
      <c r="I16" s="44">
        <f>'R(11)'!BC$100</f>
        <v>0</v>
      </c>
      <c r="J16" s="44">
        <f>'R(11)'!BD$100</f>
        <v>0</v>
      </c>
      <c r="K16" s="44">
        <f>'R(11)'!BE$100</f>
        <v>0</v>
      </c>
      <c r="L16" s="44">
        <f>'R(11)'!BF$100</f>
        <v>0</v>
      </c>
      <c r="M16" s="44">
        <f>'R(11)'!BG$100</f>
        <v>0</v>
      </c>
      <c r="N16" s="44">
        <f>'R(11)'!BH$100</f>
        <v>0</v>
      </c>
      <c r="O16" s="1323"/>
      <c r="P16" s="1323"/>
      <c r="Q16" s="18"/>
    </row>
    <row r="17" spans="1:18">
      <c r="A17" s="1326">
        <v>12</v>
      </c>
      <c r="B17" s="44" t="e">
        <f ca="1">'R(12)'!AV$100</f>
        <v>#VALUE!</v>
      </c>
      <c r="C17" s="44">
        <f>'R(12)'!AW$100</f>
        <v>0</v>
      </c>
      <c r="D17" s="44">
        <f>'R(12)'!AX$100</f>
        <v>0</v>
      </c>
      <c r="E17" s="44">
        <f>'R(12)'!AY$100</f>
        <v>0</v>
      </c>
      <c r="F17" s="44">
        <f>'R(12)'!AZ$100</f>
        <v>0</v>
      </c>
      <c r="G17" s="44">
        <f>'R(12)'!BA$100</f>
        <v>0</v>
      </c>
      <c r="H17" s="44">
        <f>'R(12)'!BB$100</f>
        <v>0</v>
      </c>
      <c r="I17" s="44">
        <f>'R(12)'!BC$100</f>
        <v>0</v>
      </c>
      <c r="J17" s="44">
        <f>'R(12)'!BD$100</f>
        <v>0</v>
      </c>
      <c r="K17" s="44">
        <f>'R(12)'!BE$100</f>
        <v>0</v>
      </c>
      <c r="L17" s="44">
        <f>'R(12)'!BF$100</f>
        <v>0</v>
      </c>
      <c r="M17" s="44">
        <f>'R(12)'!BG$100</f>
        <v>0</v>
      </c>
      <c r="N17" s="44">
        <f>'R(12)'!BH$100</f>
        <v>0</v>
      </c>
      <c r="O17" s="1323"/>
      <c r="P17" s="1323"/>
      <c r="Q17" s="18"/>
      <c r="R17" s="1323"/>
    </row>
    <row r="18" spans="1:18">
      <c r="A18" s="1326">
        <v>13</v>
      </c>
      <c r="B18" s="44" t="e">
        <f ca="1">'R(13)'!AV$100</f>
        <v>#VALUE!</v>
      </c>
      <c r="C18" s="44">
        <f>'R(13)'!AW$100</f>
        <v>0</v>
      </c>
      <c r="D18" s="44">
        <f>'R(13)'!AX$100</f>
        <v>0</v>
      </c>
      <c r="E18" s="44">
        <f>'R(13)'!AY$100</f>
        <v>0</v>
      </c>
      <c r="F18" s="44">
        <f>'R(13)'!AZ$100</f>
        <v>0</v>
      </c>
      <c r="G18" s="44">
        <f>'R(13)'!BA$100</f>
        <v>0</v>
      </c>
      <c r="H18" s="44">
        <f>'R(13)'!BB$100</f>
        <v>0</v>
      </c>
      <c r="I18" s="44">
        <f>'R(13)'!BC$100</f>
        <v>0</v>
      </c>
      <c r="J18" s="44">
        <f>'R(13)'!BD$100</f>
        <v>0</v>
      </c>
      <c r="K18" s="44">
        <f>'R(13)'!BE$100</f>
        <v>0</v>
      </c>
      <c r="L18" s="44">
        <f>'R(13)'!BF$100</f>
        <v>0</v>
      </c>
      <c r="M18" s="44">
        <f>'R(13)'!BG$100</f>
        <v>0</v>
      </c>
      <c r="N18" s="44">
        <f>'R(13)'!BH$100</f>
        <v>0</v>
      </c>
      <c r="O18" s="1323"/>
      <c r="P18" s="1323"/>
      <c r="Q18" s="18"/>
      <c r="R18" s="1323"/>
    </row>
    <row r="19" spans="1:18">
      <c r="A19" s="1326">
        <v>14</v>
      </c>
      <c r="B19" s="44" t="e">
        <f ca="1">'R(14)'!AV$100</f>
        <v>#VALUE!</v>
      </c>
      <c r="C19" s="44">
        <f>'R(14)'!AW$100</f>
        <v>0</v>
      </c>
      <c r="D19" s="44">
        <f>'R(14)'!AX$100</f>
        <v>0</v>
      </c>
      <c r="E19" s="44">
        <f>'R(14)'!AY$100</f>
        <v>0</v>
      </c>
      <c r="F19" s="44">
        <f>'R(14)'!AZ$100</f>
        <v>0</v>
      </c>
      <c r="G19" s="44">
        <f>'R(14)'!BA$100</f>
        <v>0</v>
      </c>
      <c r="H19" s="44">
        <f>'R(14)'!BB$100</f>
        <v>0</v>
      </c>
      <c r="I19" s="44">
        <f>'R(14)'!BC$100</f>
        <v>0</v>
      </c>
      <c r="J19" s="44">
        <f>'R(14)'!BD$100</f>
        <v>0</v>
      </c>
      <c r="K19" s="44">
        <f>'R(14)'!BE$100</f>
        <v>0</v>
      </c>
      <c r="L19" s="44">
        <f>'R(14)'!BF$100</f>
        <v>0</v>
      </c>
      <c r="M19" s="44">
        <f>'R(14)'!BG$100</f>
        <v>0</v>
      </c>
      <c r="N19" s="44">
        <f>'R(14)'!BH$100</f>
        <v>0</v>
      </c>
      <c r="O19" s="1323"/>
      <c r="P19" s="1323"/>
      <c r="Q19" s="18"/>
      <c r="R19" s="1323"/>
    </row>
    <row r="20" spans="1:18">
      <c r="A20" s="1326">
        <v>15</v>
      </c>
      <c r="B20" s="44" t="e">
        <f ca="1">'R(15)'!AV$100</f>
        <v>#VALUE!</v>
      </c>
      <c r="C20" s="44">
        <f>'R(15)'!AW$100</f>
        <v>0</v>
      </c>
      <c r="D20" s="44">
        <f>'R(15)'!AX$100</f>
        <v>0</v>
      </c>
      <c r="E20" s="44">
        <f>'R(15)'!AY$100</f>
        <v>0</v>
      </c>
      <c r="F20" s="44">
        <f>'R(15)'!AZ$100</f>
        <v>0</v>
      </c>
      <c r="G20" s="44">
        <f>'R(15)'!BA$100</f>
        <v>0</v>
      </c>
      <c r="H20" s="44">
        <f>'R(15)'!BB$100</f>
        <v>0</v>
      </c>
      <c r="I20" s="44">
        <f>'R(15)'!BC$100</f>
        <v>0</v>
      </c>
      <c r="J20" s="44">
        <f>'R(15)'!BD$100</f>
        <v>0</v>
      </c>
      <c r="K20" s="44">
        <f>'R(15)'!BE$100</f>
        <v>0</v>
      </c>
      <c r="L20" s="44">
        <f>'R(15)'!BF$100</f>
        <v>0</v>
      </c>
      <c r="M20" s="44">
        <f>'R(15)'!BG$100</f>
        <v>0</v>
      </c>
      <c r="N20" s="44">
        <f>'R(15)'!BH$100</f>
        <v>0</v>
      </c>
      <c r="O20" s="1323"/>
      <c r="P20" s="1323"/>
      <c r="Q20" s="18"/>
      <c r="R20" s="1323"/>
    </row>
    <row r="21" spans="1:18">
      <c r="A21" s="1326">
        <v>16</v>
      </c>
      <c r="B21" s="44" t="e">
        <f ca="1">'R(16)'!AV$100</f>
        <v>#VALUE!</v>
      </c>
      <c r="C21" s="44">
        <f>'R(16)'!AW$100</f>
        <v>0</v>
      </c>
      <c r="D21" s="44">
        <f>'R(16)'!AX$100</f>
        <v>0</v>
      </c>
      <c r="E21" s="44">
        <f>'R(16)'!AY$100</f>
        <v>0</v>
      </c>
      <c r="F21" s="44">
        <f>'R(16)'!AZ$100</f>
        <v>0</v>
      </c>
      <c r="G21" s="44">
        <f>'R(16)'!BA$100</f>
        <v>0</v>
      </c>
      <c r="H21" s="44">
        <f>'R(16)'!BB$100</f>
        <v>0</v>
      </c>
      <c r="I21" s="44">
        <f>'R(16)'!BC$100</f>
        <v>0</v>
      </c>
      <c r="J21" s="44">
        <f>'R(16)'!BD$100</f>
        <v>0</v>
      </c>
      <c r="K21" s="44">
        <f>'R(16)'!BE$100</f>
        <v>0</v>
      </c>
      <c r="L21" s="44">
        <f>'R(16)'!BF$100</f>
        <v>0</v>
      </c>
      <c r="M21" s="44">
        <f>'R(16)'!BG$100</f>
        <v>0</v>
      </c>
      <c r="N21" s="44">
        <f>'R(16)'!BH$100</f>
        <v>0</v>
      </c>
      <c r="O21" s="1323"/>
      <c r="P21" s="1323"/>
      <c r="Q21" s="18" t="str">
        <f t="shared" si="0"/>
        <v/>
      </c>
      <c r="R21" s="1323"/>
    </row>
    <row r="22" spans="1:18">
      <c r="A22" s="1326">
        <v>17</v>
      </c>
      <c r="B22" s="44" t="e">
        <f ca="1">'R(17)'!AV$100</f>
        <v>#VALUE!</v>
      </c>
      <c r="C22" s="44">
        <f>'R(17)'!AW$100</f>
        <v>0</v>
      </c>
      <c r="D22" s="44">
        <f>'R(17)'!AX$100</f>
        <v>0</v>
      </c>
      <c r="E22" s="44">
        <f>'R(17)'!AY$100</f>
        <v>0</v>
      </c>
      <c r="F22" s="44">
        <f>'R(17)'!AZ$100</f>
        <v>0</v>
      </c>
      <c r="G22" s="44">
        <f>'R(17)'!BA$100</f>
        <v>0</v>
      </c>
      <c r="H22" s="44">
        <f>'R(17)'!BB$100</f>
        <v>0</v>
      </c>
      <c r="I22" s="44">
        <f>'R(17)'!BC$100</f>
        <v>0</v>
      </c>
      <c r="J22" s="44">
        <f>'R(17)'!BD$100</f>
        <v>0</v>
      </c>
      <c r="K22" s="44">
        <f>'R(17)'!BE$100</f>
        <v>0</v>
      </c>
      <c r="L22" s="44">
        <f>'R(17)'!BF$100</f>
        <v>0</v>
      </c>
      <c r="M22" s="44">
        <f>'R(17)'!BG$100</f>
        <v>0</v>
      </c>
      <c r="N22" s="44">
        <f>'R(17)'!BH$100</f>
        <v>0</v>
      </c>
      <c r="O22" s="1323"/>
      <c r="P22" s="1323"/>
      <c r="Q22" s="18"/>
      <c r="R22" s="1323"/>
    </row>
    <row r="23" spans="1:18">
      <c r="A23" s="1326">
        <v>18</v>
      </c>
      <c r="B23" s="44" t="e">
        <f ca="1">'R(18)'!AV$100</f>
        <v>#VALUE!</v>
      </c>
      <c r="C23" s="44">
        <f>'R(18)'!AW$100</f>
        <v>0</v>
      </c>
      <c r="D23" s="44">
        <f>'R(18)'!AX$100</f>
        <v>0</v>
      </c>
      <c r="E23" s="44">
        <f>'R(18)'!AY$100</f>
        <v>0</v>
      </c>
      <c r="F23" s="44">
        <f>'R(18)'!AZ$100</f>
        <v>0</v>
      </c>
      <c r="G23" s="44">
        <f>'R(18)'!BA$100</f>
        <v>0</v>
      </c>
      <c r="H23" s="44">
        <f>'R(18)'!BB$100</f>
        <v>0</v>
      </c>
      <c r="I23" s="44">
        <f>'R(18)'!BC$100</f>
        <v>0</v>
      </c>
      <c r="J23" s="44">
        <f>'R(18)'!BD$100</f>
        <v>0</v>
      </c>
      <c r="K23" s="44">
        <f>'R(18)'!BE$100</f>
        <v>0</v>
      </c>
      <c r="L23" s="44">
        <f>'R(18)'!BF$100</f>
        <v>0</v>
      </c>
      <c r="M23" s="44">
        <f>'R(18)'!BG$100</f>
        <v>0</v>
      </c>
      <c r="N23" s="44">
        <f>'R(18)'!BH$100</f>
        <v>0</v>
      </c>
      <c r="O23" s="1323"/>
      <c r="P23" s="1323"/>
      <c r="Q23" s="18"/>
      <c r="R23" s="1323"/>
    </row>
    <row r="24" spans="1:18">
      <c r="A24" s="1326">
        <v>19</v>
      </c>
      <c r="B24" s="44" t="e">
        <f ca="1">'R(19)'!AV$100</f>
        <v>#VALUE!</v>
      </c>
      <c r="C24" s="44">
        <f>'R(19)'!AW$100</f>
        <v>0</v>
      </c>
      <c r="D24" s="44">
        <f>'R(19)'!AX$100</f>
        <v>0</v>
      </c>
      <c r="E24" s="44">
        <f>'R(19)'!AY$100</f>
        <v>0</v>
      </c>
      <c r="F24" s="44">
        <f>'R(19)'!AZ$100</f>
        <v>0</v>
      </c>
      <c r="G24" s="44">
        <f>'R(19)'!BA$100</f>
        <v>0</v>
      </c>
      <c r="H24" s="44">
        <f>'R(19)'!BB$100</f>
        <v>0</v>
      </c>
      <c r="I24" s="44">
        <f>'R(19)'!BC$100</f>
        <v>0</v>
      </c>
      <c r="J24" s="44">
        <f>'R(19)'!BD$100</f>
        <v>0</v>
      </c>
      <c r="K24" s="44">
        <f>'R(19)'!BE$100</f>
        <v>0</v>
      </c>
      <c r="L24" s="44">
        <f>'R(19)'!BF$100</f>
        <v>0</v>
      </c>
      <c r="M24" s="44">
        <f>'R(19)'!BG$100</f>
        <v>0</v>
      </c>
      <c r="N24" s="44">
        <f>'R(19)'!BH$100</f>
        <v>0</v>
      </c>
      <c r="O24" s="1323"/>
      <c r="P24" s="1323"/>
      <c r="Q24" s="18"/>
      <c r="R24" s="1323"/>
    </row>
    <row r="25" spans="1:18" ht="13.9" thickBot="1">
      <c r="A25" s="1326">
        <v>20</v>
      </c>
      <c r="B25" s="44" t="e">
        <f ca="1">'R(20)'!AV$100</f>
        <v>#VALUE!</v>
      </c>
      <c r="C25" s="44">
        <f>'R(20)'!AW$100</f>
        <v>0</v>
      </c>
      <c r="D25" s="44">
        <f>'R(20)'!AX$100</f>
        <v>0</v>
      </c>
      <c r="E25" s="44">
        <f>'R(20)'!AY$100</f>
        <v>0</v>
      </c>
      <c r="F25" s="44">
        <f>'R(20)'!AZ$100</f>
        <v>0</v>
      </c>
      <c r="G25" s="44">
        <f>'R(20)'!BA$100</f>
        <v>0</v>
      </c>
      <c r="H25" s="44">
        <f>'R(20)'!BB$100</f>
        <v>0</v>
      </c>
      <c r="I25" s="44">
        <f>'R(20)'!BC$100</f>
        <v>0</v>
      </c>
      <c r="J25" s="44">
        <f>'R(20)'!BD$100</f>
        <v>0</v>
      </c>
      <c r="K25" s="44">
        <f>'R(20)'!BE$100</f>
        <v>0</v>
      </c>
      <c r="L25" s="44">
        <f>'R(20)'!BF$100</f>
        <v>0</v>
      </c>
      <c r="M25" s="44">
        <f>'R(20)'!BG$100</f>
        <v>0</v>
      </c>
      <c r="N25" s="44">
        <f>'R(20)'!BH$100</f>
        <v>0</v>
      </c>
      <c r="O25" s="1323"/>
      <c r="P25" s="1323"/>
      <c r="Q25" s="18"/>
      <c r="R25" s="1323"/>
    </row>
    <row r="26" spans="1:18" ht="13.9" thickBot="1">
      <c r="A26" s="1327"/>
      <c r="B26" s="21">
        <f ca="1">Q38-Q39</f>
        <v>20</v>
      </c>
      <c r="C26" s="19">
        <f t="shared" ref="C26:N26" si="1">COUNTIF(C6:C25,"&lt;&gt;0")</f>
        <v>0</v>
      </c>
      <c r="D26" s="19">
        <f t="shared" si="1"/>
        <v>0</v>
      </c>
      <c r="E26" s="19">
        <f t="shared" si="1"/>
        <v>0</v>
      </c>
      <c r="F26" s="19">
        <f t="shared" si="1"/>
        <v>0</v>
      </c>
      <c r="G26" s="19">
        <f t="shared" si="1"/>
        <v>0</v>
      </c>
      <c r="H26" s="19">
        <f t="shared" si="1"/>
        <v>0</v>
      </c>
      <c r="I26" s="19">
        <f t="shared" si="1"/>
        <v>0</v>
      </c>
      <c r="J26" s="19">
        <f t="shared" si="1"/>
        <v>0</v>
      </c>
      <c r="K26" s="19">
        <f t="shared" si="1"/>
        <v>0</v>
      </c>
      <c r="L26" s="19">
        <f t="shared" si="1"/>
        <v>0</v>
      </c>
      <c r="M26" s="19">
        <f t="shared" si="1"/>
        <v>0</v>
      </c>
      <c r="N26" s="20">
        <f t="shared" si="1"/>
        <v>0</v>
      </c>
      <c r="O26" s="1323"/>
      <c r="P26" s="1323"/>
      <c r="Q26" s="1323"/>
      <c r="R26" s="1323"/>
    </row>
    <row r="27" spans="1:18" s="29" customFormat="1" ht="31.5" customHeight="1" thickBot="1">
      <c r="A27" s="1328"/>
      <c r="B27" s="22"/>
      <c r="C27" s="1329"/>
      <c r="D27" s="1329"/>
      <c r="E27" s="1329"/>
      <c r="F27" s="1329"/>
      <c r="G27" s="1329"/>
      <c r="H27" s="1329"/>
      <c r="I27" s="1329"/>
      <c r="J27" s="1329"/>
      <c r="K27" s="1329"/>
      <c r="L27" s="1329"/>
      <c r="M27" s="1329"/>
      <c r="N27" s="1329"/>
      <c r="O27" s="1330"/>
      <c r="P27" s="1330"/>
      <c r="Q27" s="1330"/>
      <c r="R27" s="1330"/>
    </row>
    <row r="28" spans="1:18" s="10" customFormat="1" ht="29.25" customHeight="1" thickBot="1">
      <c r="A28" s="35"/>
      <c r="B28" s="1162" t="s">
        <v>353</v>
      </c>
      <c r="C28" s="7" t="s">
        <v>298</v>
      </c>
      <c r="D28" s="8" t="s">
        <v>299</v>
      </c>
      <c r="E28" s="8" t="s">
        <v>300</v>
      </c>
      <c r="F28" s="8" t="s">
        <v>301</v>
      </c>
      <c r="G28" s="8" t="s">
        <v>302</v>
      </c>
      <c r="H28" s="8" t="s">
        <v>303</v>
      </c>
      <c r="I28" s="8" t="s">
        <v>304</v>
      </c>
      <c r="J28" s="8" t="s">
        <v>305</v>
      </c>
      <c r="K28" s="8" t="s">
        <v>306</v>
      </c>
      <c r="L28" s="8" t="s">
        <v>307</v>
      </c>
      <c r="M28" s="8" t="s">
        <v>308</v>
      </c>
      <c r="N28" s="9" t="s">
        <v>309</v>
      </c>
    </row>
    <row r="29" spans="1:18" ht="60" customHeight="1" thickBot="1">
      <c r="A29" s="1331"/>
      <c r="B29" s="1163"/>
      <c r="C29" s="15" t="s">
        <v>345</v>
      </c>
      <c r="D29" s="16" t="s">
        <v>272</v>
      </c>
      <c r="E29" s="16" t="s">
        <v>346</v>
      </c>
      <c r="F29" s="16" t="s">
        <v>275</v>
      </c>
      <c r="G29" s="16" t="s">
        <v>347</v>
      </c>
      <c r="H29" s="16" t="s">
        <v>354</v>
      </c>
      <c r="I29" s="5" t="s">
        <v>349</v>
      </c>
      <c r="J29" s="5" t="s">
        <v>350</v>
      </c>
      <c r="K29" s="5" t="s">
        <v>281</v>
      </c>
      <c r="L29" s="5" t="s">
        <v>351</v>
      </c>
      <c r="M29" s="16" t="s">
        <v>352</v>
      </c>
      <c r="N29" s="17" t="s">
        <v>355</v>
      </c>
      <c r="O29" s="1323"/>
      <c r="P29" s="1323"/>
      <c r="Q29" s="1161" t="s">
        <v>295</v>
      </c>
      <c r="R29" s="1161"/>
    </row>
    <row r="30" spans="1:18" ht="23.25" customHeight="1">
      <c r="A30" s="1331"/>
      <c r="B30" s="26" t="s">
        <v>267</v>
      </c>
      <c r="C30" s="1332">
        <f t="shared" ref="C30:M30" si="2">COUNTIF(C6:C25,$B$30)</f>
        <v>0</v>
      </c>
      <c r="D30" s="1332">
        <f t="shared" si="2"/>
        <v>0</v>
      </c>
      <c r="E30" s="1332">
        <f t="shared" si="2"/>
        <v>0</v>
      </c>
      <c r="F30" s="1332">
        <f t="shared" si="2"/>
        <v>0</v>
      </c>
      <c r="G30" s="1332">
        <f t="shared" si="2"/>
        <v>0</v>
      </c>
      <c r="H30" s="1332">
        <f t="shared" si="2"/>
        <v>0</v>
      </c>
      <c r="I30" s="1332">
        <f t="shared" si="2"/>
        <v>0</v>
      </c>
      <c r="J30" s="1332">
        <f t="shared" si="2"/>
        <v>0</v>
      </c>
      <c r="K30" s="1332">
        <f t="shared" si="2"/>
        <v>0</v>
      </c>
      <c r="L30" s="1332">
        <f t="shared" si="2"/>
        <v>0</v>
      </c>
      <c r="M30" s="1332">
        <f t="shared" si="2"/>
        <v>0</v>
      </c>
      <c r="N30" s="1333" t="e">
        <f>AVERAGE(Q6:Q25)</f>
        <v>#DIV/0!</v>
      </c>
      <c r="O30" s="1323"/>
      <c r="P30" s="1323"/>
      <c r="Q30" s="31" t="s">
        <v>356</v>
      </c>
      <c r="R30" s="32" t="s">
        <v>357</v>
      </c>
    </row>
    <row r="31" spans="1:18" ht="23.25" customHeight="1">
      <c r="A31" s="36"/>
      <c r="B31" s="27" t="s">
        <v>311</v>
      </c>
      <c r="C31" s="1334">
        <f t="shared" ref="C31:M31" si="3">COUNTIF(C6:C25,$B$31)</f>
        <v>0</v>
      </c>
      <c r="D31" s="1334">
        <f t="shared" si="3"/>
        <v>0</v>
      </c>
      <c r="E31" s="1334">
        <f t="shared" si="3"/>
        <v>0</v>
      </c>
      <c r="F31" s="1334">
        <f t="shared" si="3"/>
        <v>0</v>
      </c>
      <c r="G31" s="1334">
        <f t="shared" si="3"/>
        <v>0</v>
      </c>
      <c r="H31" s="1334">
        <f t="shared" si="3"/>
        <v>0</v>
      </c>
      <c r="I31" s="1334">
        <f t="shared" si="3"/>
        <v>0</v>
      </c>
      <c r="J31" s="1334">
        <f t="shared" si="3"/>
        <v>0</v>
      </c>
      <c r="K31" s="1334">
        <f t="shared" si="3"/>
        <v>0</v>
      </c>
      <c r="L31" s="1334">
        <f t="shared" si="3"/>
        <v>0</v>
      </c>
      <c r="M31" s="1334">
        <f t="shared" si="3"/>
        <v>0</v>
      </c>
      <c r="N31" s="1335"/>
      <c r="O31" s="1323"/>
      <c r="P31" s="1323"/>
      <c r="Q31" s="1336" t="s">
        <v>358</v>
      </c>
      <c r="R31" s="33" t="s">
        <v>359</v>
      </c>
    </row>
    <row r="32" spans="1:18" ht="23.25" customHeight="1">
      <c r="A32" s="1331"/>
      <c r="B32" s="27" t="s">
        <v>269</v>
      </c>
      <c r="C32" s="1334">
        <f t="shared" ref="C32:M32" si="4">COUNTIF(C6:C25,$B$32)</f>
        <v>0</v>
      </c>
      <c r="D32" s="1334">
        <f t="shared" si="4"/>
        <v>0</v>
      </c>
      <c r="E32" s="1334">
        <f t="shared" si="4"/>
        <v>0</v>
      </c>
      <c r="F32" s="1334">
        <f t="shared" si="4"/>
        <v>0</v>
      </c>
      <c r="G32" s="1334">
        <f t="shared" si="4"/>
        <v>0</v>
      </c>
      <c r="H32" s="1334">
        <f t="shared" si="4"/>
        <v>0</v>
      </c>
      <c r="I32" s="1334">
        <f t="shared" si="4"/>
        <v>0</v>
      </c>
      <c r="J32" s="1334">
        <f t="shared" si="4"/>
        <v>0</v>
      </c>
      <c r="K32" s="1334">
        <f t="shared" si="4"/>
        <v>0</v>
      </c>
      <c r="L32" s="1334">
        <f t="shared" si="4"/>
        <v>0</v>
      </c>
      <c r="M32" s="1334">
        <f t="shared" si="4"/>
        <v>0</v>
      </c>
      <c r="N32" s="1335"/>
      <c r="O32" s="1323"/>
      <c r="P32" s="1323"/>
      <c r="Q32" s="1336" t="s">
        <v>360</v>
      </c>
      <c r="R32" s="33" t="s">
        <v>361</v>
      </c>
    </row>
    <row r="33" spans="1:18" ht="23.25" customHeight="1" thickBot="1">
      <c r="A33" s="1331"/>
      <c r="B33" s="28" t="s">
        <v>270</v>
      </c>
      <c r="C33" s="1337">
        <f t="shared" ref="C33:M33" si="5">COUNTIF(C6:C25,$B$33)</f>
        <v>0</v>
      </c>
      <c r="D33" s="1337">
        <f t="shared" si="5"/>
        <v>0</v>
      </c>
      <c r="E33" s="1337">
        <f t="shared" si="5"/>
        <v>0</v>
      </c>
      <c r="F33" s="1337">
        <f t="shared" si="5"/>
        <v>0</v>
      </c>
      <c r="G33" s="1337">
        <f t="shared" si="5"/>
        <v>0</v>
      </c>
      <c r="H33" s="1337">
        <f t="shared" si="5"/>
        <v>0</v>
      </c>
      <c r="I33" s="1337">
        <f t="shared" si="5"/>
        <v>0</v>
      </c>
      <c r="J33" s="1337">
        <f t="shared" si="5"/>
        <v>0</v>
      </c>
      <c r="K33" s="1337">
        <f t="shared" si="5"/>
        <v>0</v>
      </c>
      <c r="L33" s="1337">
        <f t="shared" si="5"/>
        <v>0</v>
      </c>
      <c r="M33" s="1337">
        <f t="shared" si="5"/>
        <v>0</v>
      </c>
      <c r="N33" s="1335"/>
      <c r="O33" s="1323"/>
      <c r="P33" s="1323"/>
      <c r="Q33" s="1336" t="s">
        <v>362</v>
      </c>
      <c r="R33" s="33" t="s">
        <v>363</v>
      </c>
    </row>
    <row r="34" spans="1:18" ht="21" customHeight="1" thickBot="1">
      <c r="A34" s="1338"/>
      <c r="B34" s="24" t="s">
        <v>155</v>
      </c>
      <c r="C34" s="25">
        <f>SUM(C30:C33)</f>
        <v>0</v>
      </c>
      <c r="D34" s="25">
        <f t="shared" ref="D34:M34" si="6">SUM(D30:D33)</f>
        <v>0</v>
      </c>
      <c r="E34" s="25">
        <f t="shared" si="6"/>
        <v>0</v>
      </c>
      <c r="F34" s="25">
        <f t="shared" si="6"/>
        <v>0</v>
      </c>
      <c r="G34" s="25">
        <f t="shared" si="6"/>
        <v>0</v>
      </c>
      <c r="H34" s="25">
        <f t="shared" si="6"/>
        <v>0</v>
      </c>
      <c r="I34" s="25">
        <f t="shared" si="6"/>
        <v>0</v>
      </c>
      <c r="J34" s="25">
        <f t="shared" si="6"/>
        <v>0</v>
      </c>
      <c r="K34" s="25">
        <f t="shared" si="6"/>
        <v>0</v>
      </c>
      <c r="L34" s="25">
        <f t="shared" si="6"/>
        <v>0</v>
      </c>
      <c r="M34" s="25">
        <f t="shared" si="6"/>
        <v>0</v>
      </c>
      <c r="N34" s="1339"/>
      <c r="O34" s="1323"/>
      <c r="P34" s="1323"/>
      <c r="Q34" s="1336" t="s">
        <v>364</v>
      </c>
      <c r="R34" s="33" t="s">
        <v>270</v>
      </c>
    </row>
    <row r="36" spans="1:18" ht="13.9" thickBot="1">
      <c r="A36" s="1340"/>
      <c r="B36" s="1323"/>
      <c r="C36" s="1341"/>
      <c r="D36" s="1341"/>
      <c r="E36" s="1341"/>
      <c r="F36" s="1341"/>
      <c r="G36" s="1341"/>
      <c r="H36" s="1341"/>
      <c r="I36" s="1341"/>
      <c r="J36" s="1341"/>
      <c r="K36" s="1341"/>
      <c r="L36" s="1341"/>
      <c r="M36" s="1341"/>
      <c r="N36" s="1341"/>
      <c r="O36" s="1323"/>
      <c r="P36" s="1323"/>
      <c r="Q36" s="1323"/>
      <c r="R36" s="1323"/>
    </row>
    <row r="37" spans="1:18">
      <c r="A37" s="1340"/>
      <c r="B37" s="1323"/>
      <c r="C37" s="1341"/>
      <c r="D37" s="1341"/>
      <c r="E37" s="1341"/>
      <c r="F37" s="1341"/>
      <c r="G37" s="1341"/>
      <c r="H37" s="1341"/>
      <c r="I37" s="1341"/>
      <c r="J37" s="1341"/>
      <c r="K37" s="1341"/>
      <c r="L37" s="1341"/>
      <c r="M37" s="1341"/>
      <c r="N37" s="1341"/>
      <c r="O37" s="1323"/>
      <c r="P37" s="1323"/>
      <c r="Q37" s="11" t="s">
        <v>295</v>
      </c>
      <c r="R37" s="1323"/>
    </row>
    <row r="38" spans="1:18">
      <c r="A38" s="1340"/>
      <c r="B38" s="1323"/>
      <c r="C38" s="1341"/>
      <c r="D38" s="1341"/>
      <c r="E38" s="1341"/>
      <c r="F38" s="1341"/>
      <c r="G38" s="1341"/>
      <c r="H38" s="1341"/>
      <c r="I38" s="1341"/>
      <c r="J38" s="1341"/>
      <c r="K38" s="1341"/>
      <c r="L38" s="1341"/>
      <c r="M38" s="1341"/>
      <c r="N38" s="1341"/>
      <c r="O38" s="1323"/>
      <c r="P38" s="1323"/>
      <c r="Q38" s="12">
        <f ca="1">COUNTA(B6:B25)</f>
        <v>20</v>
      </c>
      <c r="R38" s="1323"/>
    </row>
    <row r="39" spans="1:18" ht="13.9" thickBot="1">
      <c r="A39" s="1340"/>
      <c r="B39" s="1323"/>
      <c r="C39" s="1341"/>
      <c r="D39" s="1341"/>
      <c r="E39" s="1341"/>
      <c r="F39" s="1341"/>
      <c r="G39" s="1341"/>
      <c r="H39" s="1341"/>
      <c r="I39" s="1341"/>
      <c r="J39" s="1341"/>
      <c r="K39" s="1341"/>
      <c r="L39" s="1341"/>
      <c r="M39" s="1341"/>
      <c r="N39" s="1341"/>
      <c r="O39" s="1323"/>
      <c r="P39" s="1323"/>
      <c r="Q39" s="13">
        <f ca="1">COUNTIF(B6:B25,0)</f>
        <v>0</v>
      </c>
      <c r="R39" s="1323"/>
    </row>
  </sheetData>
  <mergeCells count="8">
    <mergeCell ref="N30:N34"/>
    <mergeCell ref="A4:A5"/>
    <mergeCell ref="B4:B5"/>
    <mergeCell ref="A1:B3"/>
    <mergeCell ref="Q29:R29"/>
    <mergeCell ref="B28:B29"/>
    <mergeCell ref="M1:N3"/>
    <mergeCell ref="D1:L3"/>
  </mergeCells>
  <printOptions horizontalCentered="1" verticalCentered="1"/>
  <pageMargins left="0.51181102362204722" right="0.51181102362204722" top="0.35433070866141736" bottom="0.35433070866141736" header="0.31496062992125984" footer="0.31496062992125984"/>
  <pageSetup scale="58"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9"/>
  </sheetPr>
  <dimension ref="B1:AO160"/>
  <sheetViews>
    <sheetView tabSelected="1" view="pageBreakPreview" zoomScale="80" zoomScaleNormal="80" zoomScaleSheetLayoutView="80" workbookViewId="0">
      <selection activeCell="N126" sqref="N126"/>
    </sheetView>
  </sheetViews>
  <sheetFormatPr defaultColWidth="11.42578125" defaultRowHeight="13.9"/>
  <cols>
    <col min="1" max="1" width="2.5703125" style="298" customWidth="1"/>
    <col min="2" max="2" width="2.42578125" style="297" customWidth="1"/>
    <col min="3" max="3" width="12.42578125" style="298" customWidth="1"/>
    <col min="4" max="4" width="12.5703125" style="298" customWidth="1"/>
    <col min="5" max="21" width="8.7109375" style="298" customWidth="1"/>
    <col min="22" max="23" width="13.7109375" style="298" customWidth="1"/>
    <col min="24" max="24" width="13" style="298" customWidth="1"/>
    <col min="25" max="25" width="12.42578125" style="298" customWidth="1"/>
    <col min="26" max="26" width="2.28515625" style="297" customWidth="1"/>
    <col min="27" max="27" width="20.85546875" style="298" customWidth="1"/>
    <col min="28" max="28" width="12.28515625" style="298" customWidth="1"/>
    <col min="29" max="29" width="33.85546875" style="298" customWidth="1"/>
    <col min="30" max="31" width="16" style="298" customWidth="1"/>
    <col min="32" max="32" width="11.42578125" style="298"/>
    <col min="33" max="33" width="15.5703125" style="298" customWidth="1"/>
    <col min="34" max="34" width="29.140625" style="298" customWidth="1"/>
    <col min="35" max="16384" width="11.42578125" style="298"/>
  </cols>
  <sheetData>
    <row r="1" spans="3:32">
      <c r="C1" s="297"/>
      <c r="D1" s="297"/>
      <c r="E1" s="297"/>
      <c r="F1" s="297"/>
      <c r="G1" s="297"/>
      <c r="H1" s="297"/>
      <c r="I1" s="297"/>
      <c r="J1" s="297"/>
      <c r="K1" s="297"/>
      <c r="L1" s="297"/>
      <c r="M1" s="297"/>
      <c r="N1" s="297"/>
      <c r="O1" s="297"/>
      <c r="P1" s="297"/>
      <c r="Q1" s="297"/>
      <c r="R1" s="297"/>
      <c r="S1" s="297"/>
      <c r="T1" s="297"/>
      <c r="U1" s="297"/>
      <c r="V1" s="297"/>
      <c r="W1" s="297"/>
      <c r="X1" s="297"/>
      <c r="Y1" s="297"/>
    </row>
    <row r="2" spans="3:32" ht="28.9">
      <c r="C2" s="297"/>
      <c r="D2" s="297"/>
      <c r="E2" s="297"/>
      <c r="F2" s="299"/>
      <c r="G2" s="1295" t="s">
        <v>365</v>
      </c>
      <c r="H2" s="1295"/>
      <c r="I2" s="1295"/>
      <c r="J2" s="1295"/>
      <c r="K2" s="1295"/>
      <c r="L2" s="1295"/>
      <c r="M2" s="1295"/>
      <c r="N2" s="1295"/>
      <c r="O2" s="1295"/>
      <c r="P2" s="1295"/>
      <c r="Q2" s="1295"/>
      <c r="R2" s="1295"/>
      <c r="S2" s="1295"/>
      <c r="T2" s="1295"/>
      <c r="U2" s="1295"/>
      <c r="V2" s="297"/>
      <c r="W2" s="297"/>
      <c r="X2" s="297"/>
      <c r="Y2" s="297"/>
      <c r="AB2" s="300"/>
      <c r="AC2" s="300"/>
    </row>
    <row r="3" spans="3:32" ht="21">
      <c r="C3" s="297"/>
      <c r="D3" s="297"/>
      <c r="E3" s="297"/>
      <c r="F3" s="301"/>
      <c r="G3" s="396"/>
      <c r="H3" s="396"/>
      <c r="I3" s="396"/>
      <c r="J3" s="1290" t="s">
        <v>366</v>
      </c>
      <c r="K3" s="1290"/>
      <c r="L3" s="396"/>
      <c r="M3" s="1291">
        <f>'Resumen Propuesta'!K4</f>
        <v>0</v>
      </c>
      <c r="N3" s="1291"/>
      <c r="O3" s="1291"/>
      <c r="P3" s="1291"/>
      <c r="Q3" s="1291"/>
      <c r="R3" s="1291"/>
      <c r="S3" s="396"/>
      <c r="T3" s="396"/>
      <c r="U3" s="396"/>
      <c r="V3" s="297"/>
      <c r="W3" s="297"/>
      <c r="X3" s="297"/>
      <c r="Y3" s="297"/>
      <c r="AB3" s="300"/>
      <c r="AC3" s="300"/>
    </row>
    <row r="4" spans="3:32" ht="21">
      <c r="C4" s="297"/>
      <c r="D4" s="297"/>
      <c r="E4" s="297"/>
      <c r="F4" s="301"/>
      <c r="G4" s="396"/>
      <c r="H4" s="396"/>
      <c r="I4" s="396"/>
      <c r="J4" s="1290" t="s">
        <v>367</v>
      </c>
      <c r="K4" s="1290"/>
      <c r="L4" s="396"/>
      <c r="M4" s="1291">
        <f>'Resumen Propuesta'!K5</f>
        <v>0</v>
      </c>
      <c r="N4" s="1291"/>
      <c r="O4" s="1291"/>
      <c r="P4" s="1291"/>
      <c r="Q4" s="1291"/>
      <c r="R4" s="1291"/>
      <c r="S4" s="396"/>
      <c r="T4" s="396"/>
      <c r="U4" s="396"/>
      <c r="V4" s="297"/>
      <c r="W4" s="297"/>
      <c r="X4" s="297"/>
      <c r="Y4" s="297"/>
      <c r="AB4" s="300"/>
      <c r="AC4" s="300"/>
    </row>
    <row r="5" spans="3:32" ht="21">
      <c r="C5" s="297"/>
      <c r="D5" s="297"/>
      <c r="E5" s="297"/>
      <c r="F5" s="302"/>
      <c r="G5" s="1296" t="s">
        <v>368</v>
      </c>
      <c r="H5" s="1296"/>
      <c r="I5" s="1296"/>
      <c r="J5" s="1296"/>
      <c r="K5" s="1296"/>
      <c r="L5" s="1296"/>
      <c r="M5" s="1296"/>
      <c r="N5" s="1296"/>
      <c r="O5" s="1296"/>
      <c r="P5" s="1296"/>
      <c r="Q5" s="1296"/>
      <c r="R5" s="1296"/>
      <c r="S5" s="1296"/>
      <c r="T5" s="1296"/>
      <c r="U5" s="1296"/>
      <c r="V5" s="297"/>
      <c r="W5" s="297"/>
      <c r="X5" s="297"/>
      <c r="Y5" s="297"/>
      <c r="AB5" s="300"/>
      <c r="AC5" s="300"/>
    </row>
    <row r="6" spans="3:32">
      <c r="C6" s="297"/>
      <c r="D6" s="297"/>
      <c r="E6" s="297"/>
      <c r="F6" s="297"/>
      <c r="G6" s="297"/>
      <c r="H6" s="297"/>
      <c r="I6" s="297"/>
      <c r="J6" s="297"/>
      <c r="K6" s="297"/>
      <c r="L6" s="297"/>
      <c r="M6" s="297"/>
      <c r="N6" s="297"/>
      <c r="O6" s="297"/>
      <c r="P6" s="297"/>
      <c r="Q6" s="297"/>
      <c r="R6" s="297"/>
      <c r="S6" s="297"/>
      <c r="T6" s="297"/>
      <c r="U6" s="297"/>
      <c r="V6" s="297"/>
      <c r="W6" s="297"/>
      <c r="X6" s="297"/>
      <c r="Y6" s="297"/>
      <c r="AB6" s="300"/>
      <c r="AC6" s="300"/>
    </row>
    <row r="7" spans="3:32" ht="45.75" customHeight="1">
      <c r="C7" s="1278" t="s">
        <v>369</v>
      </c>
      <c r="D7" s="1278"/>
      <c r="E7" s="1278"/>
      <c r="F7" s="1278"/>
      <c r="G7" s="1278"/>
      <c r="H7" s="1278"/>
      <c r="I7" s="1278"/>
      <c r="J7" s="1278"/>
      <c r="K7" s="1278"/>
      <c r="L7" s="1278"/>
      <c r="M7" s="1278"/>
      <c r="N7" s="1278"/>
      <c r="O7" s="1278"/>
      <c r="P7" s="1278"/>
      <c r="Q7" s="1278"/>
      <c r="R7" s="1278"/>
      <c r="S7" s="1278"/>
      <c r="T7" s="1278"/>
      <c r="U7" s="1278"/>
      <c r="V7" s="303"/>
      <c r="W7" s="304" t="s">
        <v>370</v>
      </c>
      <c r="X7" s="1306"/>
      <c r="Y7" s="1306"/>
    </row>
    <row r="8" spans="3:32" ht="15.6">
      <c r="C8" s="305"/>
      <c r="D8" s="305"/>
      <c r="E8" s="297"/>
      <c r="F8" s="297"/>
      <c r="G8" s="297"/>
      <c r="H8" s="297"/>
      <c r="I8" s="297"/>
      <c r="J8" s="297"/>
      <c r="K8" s="297"/>
      <c r="L8" s="297"/>
      <c r="M8" s="297"/>
      <c r="N8" s="297"/>
      <c r="O8" s="297"/>
      <c r="P8" s="297"/>
      <c r="Q8" s="297"/>
      <c r="R8" s="297"/>
      <c r="S8" s="297"/>
      <c r="T8" s="297"/>
      <c r="U8" s="297"/>
      <c r="V8" s="297"/>
      <c r="W8" s="297"/>
      <c r="X8" s="297"/>
      <c r="Y8" s="297"/>
    </row>
    <row r="9" spans="3:32" ht="18.75" customHeight="1">
      <c r="C9" s="306" t="s">
        <v>371</v>
      </c>
      <c r="D9" s="306"/>
      <c r="E9" s="297"/>
      <c r="F9" s="297"/>
      <c r="G9" s="297"/>
      <c r="H9" s="297"/>
      <c r="I9" s="297"/>
      <c r="J9" s="297"/>
      <c r="K9" s="297"/>
      <c r="L9" s="297"/>
      <c r="M9" s="297"/>
      <c r="N9" s="297"/>
      <c r="O9" s="297"/>
      <c r="P9" s="297"/>
      <c r="Q9" s="297"/>
      <c r="R9" s="297"/>
      <c r="S9" s="297"/>
      <c r="T9" s="297"/>
      <c r="U9" s="297"/>
      <c r="W9" s="297"/>
      <c r="X9" s="297"/>
      <c r="Y9" s="297"/>
    </row>
    <row r="10" spans="3:32" ht="15.6">
      <c r="C10" s="307"/>
      <c r="D10" s="297"/>
      <c r="E10" s="297"/>
      <c r="F10" s="297"/>
      <c r="G10" s="297"/>
      <c r="H10" s="297"/>
      <c r="I10" s="297"/>
      <c r="J10" s="297"/>
      <c r="K10" s="297"/>
      <c r="L10" s="297"/>
      <c r="M10" s="297"/>
      <c r="N10" s="297"/>
      <c r="O10" s="297"/>
      <c r="P10" s="297"/>
      <c r="Q10" s="297"/>
      <c r="R10" s="297"/>
      <c r="S10" s="297"/>
      <c r="T10" s="297"/>
      <c r="U10" s="297"/>
      <c r="V10" s="297"/>
      <c r="W10" s="297"/>
      <c r="X10" s="297"/>
      <c r="Y10" s="297"/>
      <c r="AC10" s="308"/>
      <c r="AD10" s="308"/>
      <c r="AE10" s="308"/>
      <c r="AF10" s="308"/>
    </row>
    <row r="11" spans="3:32" ht="24.75" customHeight="1">
      <c r="C11" s="1279" t="s">
        <v>372</v>
      </c>
      <c r="D11" s="1279"/>
      <c r="E11" s="1279"/>
      <c r="F11" s="1279"/>
      <c r="G11" s="1279"/>
      <c r="H11" s="1280"/>
      <c r="I11" s="1281">
        <f>'Resumen Propuesta'!K3</f>
        <v>0</v>
      </c>
      <c r="J11" s="1281"/>
      <c r="K11" s="1281"/>
      <c r="L11" s="1281"/>
      <c r="M11" s="1281"/>
      <c r="N11" s="1281"/>
      <c r="O11" s="1281"/>
      <c r="P11" s="297"/>
      <c r="Q11" s="1274" t="s">
        <v>373</v>
      </c>
      <c r="R11" s="1275"/>
      <c r="S11" s="1275"/>
      <c r="T11" s="1275"/>
      <c r="U11" s="1275"/>
      <c r="V11" s="1275"/>
      <c r="W11" s="1276"/>
      <c r="X11" s="1281">
        <f>SUM('Resumen Propuesta'!Y10:Y29)</f>
        <v>0</v>
      </c>
      <c r="Y11" s="1281"/>
      <c r="AC11" s="309"/>
      <c r="AD11" s="309"/>
      <c r="AE11" s="309"/>
      <c r="AF11" s="309"/>
    </row>
    <row r="12" spans="3:32" ht="24.75" customHeight="1">
      <c r="C12" s="1272" t="s">
        <v>374</v>
      </c>
      <c r="D12" s="1272"/>
      <c r="E12" s="1272"/>
      <c r="F12" s="1272"/>
      <c r="G12" s="1272"/>
      <c r="H12" s="1277"/>
      <c r="I12" s="1281">
        <f>'Resumen Propuesta'!W5</f>
        <v>0</v>
      </c>
      <c r="J12" s="1281"/>
      <c r="K12" s="1281"/>
      <c r="L12" s="1281"/>
      <c r="M12" s="1281"/>
      <c r="N12" s="1281"/>
      <c r="O12" s="1281"/>
      <c r="Q12" s="1272" t="s">
        <v>375</v>
      </c>
      <c r="R12" s="1272"/>
      <c r="S12" s="1272"/>
      <c r="T12" s="1272"/>
      <c r="U12" s="1272"/>
      <c r="V12" s="1272"/>
      <c r="W12" s="1277"/>
      <c r="X12" s="1281">
        <f>COUNTA('Resumen Propuesta'!B10:B29)</f>
        <v>0</v>
      </c>
      <c r="Y12" s="1281"/>
      <c r="Z12" s="310"/>
      <c r="AC12" s="309"/>
      <c r="AD12" s="309"/>
      <c r="AE12" s="309"/>
      <c r="AF12" s="309"/>
    </row>
    <row r="13" spans="3:32" ht="24.75" customHeight="1">
      <c r="C13" s="1272" t="s">
        <v>376</v>
      </c>
      <c r="D13" s="1272"/>
      <c r="E13" s="1272"/>
      <c r="F13" s="1272"/>
      <c r="G13" s="1272"/>
      <c r="H13" s="1277"/>
      <c r="I13" s="1292"/>
      <c r="J13" s="1292"/>
      <c r="K13" s="1292"/>
      <c r="L13" s="1292"/>
      <c r="M13" s="1292"/>
      <c r="N13" s="1292"/>
      <c r="O13" s="1292"/>
      <c r="P13" s="653"/>
      <c r="Q13" s="1272" t="s">
        <v>377</v>
      </c>
      <c r="R13" s="1272"/>
      <c r="S13" s="1272"/>
      <c r="T13" s="1272"/>
      <c r="U13" s="1272"/>
      <c r="V13" s="1272"/>
      <c r="W13" s="1272"/>
      <c r="X13" s="1281">
        <f>COUNTIF(Y21:Y40,"&gt;0")</f>
        <v>0</v>
      </c>
      <c r="Y13" s="1281"/>
      <c r="Z13" s="310"/>
      <c r="AC13" s="308"/>
      <c r="AD13" s="308"/>
      <c r="AE13" s="308"/>
      <c r="AF13" s="308"/>
    </row>
    <row r="14" spans="3:32" ht="20.25" customHeight="1">
      <c r="C14" s="297"/>
      <c r="D14" s="311"/>
      <c r="E14" s="311"/>
      <c r="F14" s="297"/>
      <c r="G14" s="297"/>
      <c r="H14" s="297"/>
      <c r="I14" s="297"/>
      <c r="J14" s="297"/>
      <c r="K14" s="297"/>
      <c r="L14" s="297"/>
      <c r="M14" s="297"/>
      <c r="N14" s="297"/>
      <c r="O14" s="297"/>
      <c r="P14" s="297"/>
      <c r="Q14" s="297"/>
      <c r="R14" s="297"/>
      <c r="S14" s="297"/>
      <c r="T14" s="297"/>
      <c r="U14" s="297"/>
      <c r="V14" s="297"/>
      <c r="W14" s="297"/>
      <c r="X14" s="297"/>
      <c r="Y14" s="297"/>
    </row>
    <row r="15" spans="3:32">
      <c r="C15" s="297"/>
      <c r="D15" s="297"/>
      <c r="E15" s="297"/>
      <c r="F15" s="297"/>
      <c r="G15" s="297"/>
      <c r="H15" s="297"/>
      <c r="I15" s="297"/>
      <c r="J15" s="297"/>
      <c r="K15" s="297"/>
      <c r="L15" s="297"/>
      <c r="M15" s="297"/>
      <c r="N15" s="297"/>
      <c r="O15" s="297"/>
      <c r="P15" s="297"/>
      <c r="Q15" s="297"/>
      <c r="R15" s="297"/>
      <c r="S15" s="297"/>
      <c r="T15" s="297"/>
      <c r="U15" s="297"/>
      <c r="V15" s="297"/>
      <c r="W15" s="297"/>
      <c r="X15" s="297"/>
      <c r="Y15" s="297"/>
    </row>
    <row r="16" spans="3:32" ht="15.6">
      <c r="C16" s="1273" t="s">
        <v>378</v>
      </c>
      <c r="D16" s="1273"/>
      <c r="E16" s="1273"/>
      <c r="F16" s="1273"/>
      <c r="G16" s="1273"/>
      <c r="H16" s="1273"/>
      <c r="I16" s="1273"/>
      <c r="J16" s="1273"/>
      <c r="K16" s="1273"/>
      <c r="L16" s="1273"/>
      <c r="M16" s="1273"/>
      <c r="N16" s="1273"/>
      <c r="O16" s="1273"/>
      <c r="P16" s="1273"/>
      <c r="Q16" s="1273"/>
      <c r="R16" s="1273"/>
      <c r="S16" s="1273"/>
      <c r="T16" s="1273"/>
      <c r="U16" s="1273"/>
      <c r="V16" s="1273"/>
      <c r="W16" s="1273"/>
      <c r="X16" s="297"/>
      <c r="Y16" s="297"/>
    </row>
    <row r="17" spans="3:41" ht="15.6">
      <c r="C17" s="1270" t="s">
        <v>379</v>
      </c>
      <c r="D17" s="1270"/>
      <c r="E17" s="1270"/>
      <c r="F17" s="1270"/>
      <c r="G17" s="1270"/>
      <c r="H17" s="1270"/>
      <c r="I17" s="1270"/>
      <c r="J17" s="1270"/>
      <c r="K17" s="1270"/>
      <c r="L17" s="1270"/>
      <c r="M17" s="1270"/>
      <c r="N17" s="1270"/>
      <c r="O17" s="1270"/>
      <c r="P17" s="1270"/>
      <c r="Q17" s="1270"/>
      <c r="R17" s="1270"/>
      <c r="S17" s="1270"/>
      <c r="T17" s="1270"/>
      <c r="U17" s="1270"/>
      <c r="V17" s="1270"/>
      <c r="W17" s="1270"/>
      <c r="X17" s="297"/>
      <c r="Y17" s="297"/>
    </row>
    <row r="18" spans="3:41" ht="15.75" customHeight="1">
      <c r="C18" s="312" t="s">
        <v>380</v>
      </c>
      <c r="D18" s="312"/>
      <c r="E18" s="313"/>
      <c r="F18" s="313"/>
      <c r="G18" s="313"/>
      <c r="H18" s="313"/>
      <c r="I18" s="313"/>
      <c r="J18" s="313"/>
      <c r="K18" s="313"/>
      <c r="L18" s="313"/>
      <c r="M18" s="313"/>
      <c r="N18" s="313"/>
      <c r="O18" s="313"/>
      <c r="P18" s="313"/>
      <c r="Q18" s="313"/>
      <c r="R18" s="313"/>
      <c r="S18" s="313"/>
      <c r="T18" s="313"/>
      <c r="U18" s="313"/>
      <c r="V18" s="313"/>
      <c r="W18" s="313"/>
      <c r="X18" s="297"/>
      <c r="Y18" s="297"/>
      <c r="AB18" s="314"/>
      <c r="AC18" s="314"/>
      <c r="AD18" s="314"/>
      <c r="AE18" s="314"/>
      <c r="AF18" s="314"/>
      <c r="AG18" s="314"/>
      <c r="AH18" s="314"/>
      <c r="AI18" s="314"/>
      <c r="AJ18" s="314"/>
      <c r="AK18" s="314"/>
      <c r="AL18" s="314"/>
      <c r="AM18" s="314"/>
      <c r="AN18" s="314"/>
      <c r="AO18" s="314"/>
    </row>
    <row r="19" spans="3:41" ht="33" customHeight="1">
      <c r="C19" s="1293" t="s">
        <v>117</v>
      </c>
      <c r="D19" s="1271" t="s">
        <v>381</v>
      </c>
      <c r="E19" s="1271"/>
      <c r="F19" s="1271"/>
      <c r="G19" s="1271"/>
      <c r="H19" s="1268" t="s">
        <v>121</v>
      </c>
      <c r="I19" s="1268"/>
      <c r="J19" s="1268"/>
      <c r="K19" s="1204" t="s">
        <v>32</v>
      </c>
      <c r="L19" s="1204"/>
      <c r="M19" s="1204"/>
      <c r="N19" s="1204"/>
      <c r="O19" s="1269" t="s">
        <v>263</v>
      </c>
      <c r="P19" s="1269"/>
      <c r="Q19" s="1269"/>
      <c r="R19" s="1269"/>
      <c r="S19" s="1198" t="s">
        <v>83</v>
      </c>
      <c r="T19" s="1198"/>
      <c r="U19" s="1198"/>
      <c r="V19" s="1282" t="s">
        <v>382</v>
      </c>
      <c r="W19" s="1283"/>
      <c r="X19" s="1284"/>
      <c r="Y19" s="1285" t="s">
        <v>383</v>
      </c>
      <c r="Z19" s="315"/>
      <c r="AB19" s="314"/>
      <c r="AC19" s="314"/>
      <c r="AD19" s="314"/>
      <c r="AE19" s="314"/>
      <c r="AF19" s="314"/>
      <c r="AG19" s="314"/>
      <c r="AH19" s="314"/>
      <c r="AI19" s="314"/>
      <c r="AJ19" s="314"/>
      <c r="AK19" s="314"/>
      <c r="AL19" s="314"/>
      <c r="AM19" s="314"/>
      <c r="AN19" s="314"/>
      <c r="AO19" s="314"/>
    </row>
    <row r="20" spans="3:41" ht="61.5" customHeight="1">
      <c r="C20" s="1294"/>
      <c r="D20" s="1271"/>
      <c r="E20" s="1271"/>
      <c r="F20" s="1271"/>
      <c r="G20" s="1271"/>
      <c r="H20" s="316" t="s">
        <v>384</v>
      </c>
      <c r="I20" s="316" t="s">
        <v>385</v>
      </c>
      <c r="J20" s="316" t="s">
        <v>27</v>
      </c>
      <c r="K20" s="317" t="s">
        <v>33</v>
      </c>
      <c r="L20" s="317" t="s">
        <v>42</v>
      </c>
      <c r="M20" s="317" t="s">
        <v>386</v>
      </c>
      <c r="N20" s="317" t="s">
        <v>249</v>
      </c>
      <c r="O20" s="318" t="s">
        <v>66</v>
      </c>
      <c r="P20" s="318" t="s">
        <v>70</v>
      </c>
      <c r="Q20" s="318" t="s">
        <v>75</v>
      </c>
      <c r="R20" s="318" t="s">
        <v>79</v>
      </c>
      <c r="S20" s="319" t="s">
        <v>84</v>
      </c>
      <c r="T20" s="319" t="s">
        <v>256</v>
      </c>
      <c r="U20" s="319" t="s">
        <v>137</v>
      </c>
      <c r="V20" s="320" t="s">
        <v>387</v>
      </c>
      <c r="W20" s="320" t="s">
        <v>388</v>
      </c>
      <c r="X20" s="320" t="s">
        <v>389</v>
      </c>
      <c r="Y20" s="1286"/>
      <c r="AB20" s="314"/>
      <c r="AC20" s="314"/>
      <c r="AD20" s="314"/>
      <c r="AE20" s="314"/>
      <c r="AF20" s="314"/>
      <c r="AG20" s="314"/>
      <c r="AH20" s="314"/>
      <c r="AI20" s="314"/>
      <c r="AJ20" s="314"/>
      <c r="AK20" s="314"/>
      <c r="AL20" s="314"/>
      <c r="AM20" s="314"/>
      <c r="AN20" s="314"/>
      <c r="AO20" s="314"/>
    </row>
    <row r="21" spans="3:41" ht="21.75" customHeight="1">
      <c r="C21" s="321">
        <v>1</v>
      </c>
      <c r="D21" s="1196" t="e">
        <f ca="1">'R(1)'!BB$2</f>
        <v>#VALUE!</v>
      </c>
      <c r="E21" s="1196"/>
      <c r="F21" s="1196"/>
      <c r="G21" s="1196"/>
      <c r="H21" s="557" t="str">
        <f>'R(1)'!BC$2</f>
        <v>-</v>
      </c>
      <c r="I21" s="557" t="str">
        <f>'R(1)'!BD$2</f>
        <v>-</v>
      </c>
      <c r="J21" s="557" t="str">
        <f>'R(1)'!BE$2</f>
        <v>-</v>
      </c>
      <c r="K21" s="557" t="str">
        <f>'R(1)'!BF$2</f>
        <v>-</v>
      </c>
      <c r="L21" s="557" t="str">
        <f>'R(1)'!BG$2</f>
        <v>-</v>
      </c>
      <c r="M21" s="557" t="str">
        <f>'R(1)'!BH$2</f>
        <v>-</v>
      </c>
      <c r="N21" s="557" t="str">
        <f>'R(1)'!BI$2</f>
        <v>-</v>
      </c>
      <c r="O21" s="557" t="str">
        <f>'R(1)'!BJ$2</f>
        <v>-</v>
      </c>
      <c r="P21" s="557" t="str">
        <f>'R(1)'!BK$2</f>
        <v>-</v>
      </c>
      <c r="Q21" s="557" t="str">
        <f>'R(1)'!BL$2</f>
        <v>-</v>
      </c>
      <c r="R21" s="557" t="str">
        <f>'R(1)'!BM$2</f>
        <v>-</v>
      </c>
      <c r="S21" s="557" t="str">
        <f>'R(1)'!BN$2</f>
        <v>-</v>
      </c>
      <c r="T21" s="557" t="str">
        <f>'R(1)'!BO$2</f>
        <v>-</v>
      </c>
      <c r="U21" s="557" t="str">
        <f>'R(1)'!BP$2</f>
        <v>-</v>
      </c>
      <c r="V21" s="558" t="str">
        <f>'R(1)'!BQ$2</f>
        <v>-</v>
      </c>
      <c r="W21" s="558" t="str">
        <f>'R(1)'!BR$2</f>
        <v>-</v>
      </c>
      <c r="X21" s="558" t="str">
        <f>'R(1)'!BS$2</f>
        <v>-</v>
      </c>
      <c r="Y21" s="322"/>
      <c r="AB21" s="314"/>
      <c r="AC21" s="314"/>
      <c r="AD21" s="314"/>
      <c r="AE21" s="314"/>
      <c r="AF21" s="314"/>
      <c r="AG21" s="314"/>
      <c r="AH21" s="314"/>
      <c r="AI21" s="314"/>
      <c r="AJ21" s="314"/>
      <c r="AK21" s="314"/>
      <c r="AL21" s="314"/>
      <c r="AM21" s="314"/>
      <c r="AN21" s="314"/>
      <c r="AO21" s="314"/>
    </row>
    <row r="22" spans="3:41" ht="21.75" customHeight="1">
      <c r="C22" s="321">
        <v>2</v>
      </c>
      <c r="D22" s="1196" t="e">
        <f ca="1">'R(2)'!BB$2</f>
        <v>#VALUE!</v>
      </c>
      <c r="E22" s="1196"/>
      <c r="F22" s="1196"/>
      <c r="G22" s="1196"/>
      <c r="H22" s="557" t="str">
        <f>'R(2)'!BC$2</f>
        <v>-</v>
      </c>
      <c r="I22" s="557" t="str">
        <f>'R(2)'!BD$2</f>
        <v>-</v>
      </c>
      <c r="J22" s="557" t="str">
        <f>'R(2)'!BE$2</f>
        <v>-</v>
      </c>
      <c r="K22" s="557" t="str">
        <f>'R(2)'!BF$2</f>
        <v>-</v>
      </c>
      <c r="L22" s="557" t="str">
        <f>'R(2)'!BG$2</f>
        <v>-</v>
      </c>
      <c r="M22" s="557" t="str">
        <f>'R(2)'!BH$2</f>
        <v>-</v>
      </c>
      <c r="N22" s="557" t="str">
        <f>'R(2)'!BI$2</f>
        <v>-</v>
      </c>
      <c r="O22" s="557" t="str">
        <f>'R(2)'!BJ$2</f>
        <v>-</v>
      </c>
      <c r="P22" s="557" t="str">
        <f>'R(2)'!BK$2</f>
        <v>-</v>
      </c>
      <c r="Q22" s="557" t="str">
        <f>'R(2)'!BL$2</f>
        <v>-</v>
      </c>
      <c r="R22" s="557" t="str">
        <f>'R(2)'!BM$2</f>
        <v>-</v>
      </c>
      <c r="S22" s="557" t="str">
        <f>'R(2)'!BN$2</f>
        <v>-</v>
      </c>
      <c r="T22" s="557" t="str">
        <f>'R(2)'!BO$2</f>
        <v>-</v>
      </c>
      <c r="U22" s="557" t="str">
        <f>'R(2)'!BP$2</f>
        <v>-</v>
      </c>
      <c r="V22" s="558" t="str">
        <f>'R(2)'!BQ$2</f>
        <v>-</v>
      </c>
      <c r="W22" s="558" t="str">
        <f>'R(2)'!BR$2</f>
        <v>-</v>
      </c>
      <c r="X22" s="558" t="str">
        <f>'R(2)'!BS$2</f>
        <v>-</v>
      </c>
      <c r="Y22" s="323"/>
      <c r="AB22" s="314"/>
      <c r="AC22" s="314"/>
      <c r="AD22" s="314"/>
      <c r="AE22" s="314"/>
      <c r="AF22" s="314"/>
      <c r="AG22" s="314"/>
      <c r="AH22" s="314"/>
      <c r="AI22" s="314"/>
      <c r="AJ22" s="314"/>
      <c r="AK22" s="314"/>
      <c r="AL22" s="314"/>
      <c r="AM22" s="314"/>
      <c r="AN22" s="314"/>
      <c r="AO22" s="314"/>
    </row>
    <row r="23" spans="3:41" ht="21.75" customHeight="1">
      <c r="C23" s="321">
        <v>3</v>
      </c>
      <c r="D23" s="1196" t="e">
        <f ca="1">'R(3)'!BB$2</f>
        <v>#VALUE!</v>
      </c>
      <c r="E23" s="1196"/>
      <c r="F23" s="1196"/>
      <c r="G23" s="1196"/>
      <c r="H23" s="557" t="str">
        <f>'R(3)'!BC$2</f>
        <v>-</v>
      </c>
      <c r="I23" s="557" t="str">
        <f>'R(3)'!BD$2</f>
        <v>-</v>
      </c>
      <c r="J23" s="557" t="str">
        <f>'R(3)'!BE$2</f>
        <v>-</v>
      </c>
      <c r="K23" s="557" t="str">
        <f>'R(3)'!BF$2</f>
        <v>-</v>
      </c>
      <c r="L23" s="557" t="str">
        <f>'R(3)'!BG$2</f>
        <v>-</v>
      </c>
      <c r="M23" s="557" t="str">
        <f>'R(3)'!BH$2</f>
        <v>-</v>
      </c>
      <c r="N23" s="557" t="str">
        <f>'R(3)'!BI$2</f>
        <v>-</v>
      </c>
      <c r="O23" s="557" t="str">
        <f>'R(3)'!BJ$2</f>
        <v>-</v>
      </c>
      <c r="P23" s="557" t="str">
        <f>'R(3)'!BK$2</f>
        <v>-</v>
      </c>
      <c r="Q23" s="557" t="str">
        <f>'R(3)'!BL$2</f>
        <v>-</v>
      </c>
      <c r="R23" s="557" t="str">
        <f>'R(3)'!BM$2</f>
        <v>-</v>
      </c>
      <c r="S23" s="557" t="str">
        <f>'R(3)'!BN$2</f>
        <v>-</v>
      </c>
      <c r="T23" s="557" t="str">
        <f>'R(3)'!BO$2</f>
        <v>-</v>
      </c>
      <c r="U23" s="557" t="str">
        <f>'R(3)'!BP$2</f>
        <v>-</v>
      </c>
      <c r="V23" s="558" t="str">
        <f>'R(3)'!BQ$2</f>
        <v>-</v>
      </c>
      <c r="W23" s="558" t="str">
        <f>'R(3)'!BR$2</f>
        <v>-</v>
      </c>
      <c r="X23" s="558" t="str">
        <f>'R(3)'!BS$2</f>
        <v>-</v>
      </c>
      <c r="Y23" s="323"/>
      <c r="AB23" s="314"/>
      <c r="AC23" s="314"/>
      <c r="AD23" s="314"/>
      <c r="AE23" s="314"/>
      <c r="AF23" s="314"/>
      <c r="AG23" s="314"/>
      <c r="AH23" s="314"/>
      <c r="AI23" s="314"/>
      <c r="AJ23" s="314"/>
      <c r="AK23" s="314"/>
      <c r="AL23" s="314"/>
      <c r="AM23" s="314"/>
      <c r="AN23" s="314"/>
      <c r="AO23" s="314"/>
    </row>
    <row r="24" spans="3:41" ht="21.75" customHeight="1">
      <c r="C24" s="321">
        <v>4</v>
      </c>
      <c r="D24" s="1196" t="e">
        <f ca="1">'R(4)'!BB$2</f>
        <v>#VALUE!</v>
      </c>
      <c r="E24" s="1196"/>
      <c r="F24" s="1196"/>
      <c r="G24" s="1196"/>
      <c r="H24" s="557" t="str">
        <f>'R(4)'!BC$2</f>
        <v>-</v>
      </c>
      <c r="I24" s="557" t="str">
        <f>'R(4)'!BD$2</f>
        <v>-</v>
      </c>
      <c r="J24" s="557" t="str">
        <f>'R(4)'!BE$2</f>
        <v>-</v>
      </c>
      <c r="K24" s="557" t="str">
        <f>'R(4)'!BF$2</f>
        <v>-</v>
      </c>
      <c r="L24" s="557" t="str">
        <f>'R(4)'!BG$2</f>
        <v>-</v>
      </c>
      <c r="M24" s="557" t="str">
        <f>'R(4)'!BH$2</f>
        <v>-</v>
      </c>
      <c r="N24" s="557" t="str">
        <f>'R(4)'!BI$2</f>
        <v>-</v>
      </c>
      <c r="O24" s="557" t="str">
        <f>'R(4)'!BJ$2</f>
        <v>-</v>
      </c>
      <c r="P24" s="557" t="str">
        <f>'R(4)'!BK$2</f>
        <v>-</v>
      </c>
      <c r="Q24" s="557" t="str">
        <f>'R(4)'!BL$2</f>
        <v>-</v>
      </c>
      <c r="R24" s="557" t="str">
        <f>'R(4)'!BM$2</f>
        <v>-</v>
      </c>
      <c r="S24" s="557" t="str">
        <f>'R(4)'!BN$2</f>
        <v>-</v>
      </c>
      <c r="T24" s="557" t="str">
        <f>'R(4)'!BO$2</f>
        <v>-</v>
      </c>
      <c r="U24" s="557" t="str">
        <f>'R(4)'!BP$2</f>
        <v>-</v>
      </c>
      <c r="V24" s="558" t="str">
        <f>'R(4)'!BQ$2</f>
        <v>-</v>
      </c>
      <c r="W24" s="558" t="str">
        <f>'R(4)'!BR$2</f>
        <v>-</v>
      </c>
      <c r="X24" s="558" t="str">
        <f>'R(4)'!BS$2</f>
        <v>-</v>
      </c>
      <c r="Y24" s="323"/>
      <c r="AB24" s="314"/>
      <c r="AC24" s="314"/>
      <c r="AD24" s="314"/>
      <c r="AE24" s="314"/>
      <c r="AF24" s="314"/>
      <c r="AG24" s="314"/>
      <c r="AH24" s="314"/>
      <c r="AI24" s="314"/>
      <c r="AJ24" s="314"/>
      <c r="AK24" s="314"/>
      <c r="AL24" s="314"/>
      <c r="AM24" s="314"/>
      <c r="AN24" s="314"/>
      <c r="AO24" s="314"/>
    </row>
    <row r="25" spans="3:41" ht="21.75" customHeight="1">
      <c r="C25" s="321">
        <v>5</v>
      </c>
      <c r="D25" s="1196" t="e">
        <f ca="1">'R(5)'!BB$2</f>
        <v>#VALUE!</v>
      </c>
      <c r="E25" s="1196"/>
      <c r="F25" s="1196"/>
      <c r="G25" s="1196"/>
      <c r="H25" s="557" t="str">
        <f>'R(5)'!BC$2</f>
        <v>-</v>
      </c>
      <c r="I25" s="557" t="str">
        <f>'R(5)'!BD$2</f>
        <v>-</v>
      </c>
      <c r="J25" s="557" t="str">
        <f>'R(5)'!BE$2</f>
        <v>-</v>
      </c>
      <c r="K25" s="557" t="str">
        <f>'R(5)'!BF$2</f>
        <v>-</v>
      </c>
      <c r="L25" s="557" t="str">
        <f>'R(5)'!BG$2</f>
        <v>-</v>
      </c>
      <c r="M25" s="557" t="str">
        <f>'R(5)'!BH$2</f>
        <v>-</v>
      </c>
      <c r="N25" s="557" t="str">
        <f>'R(5)'!BI$2</f>
        <v>-</v>
      </c>
      <c r="O25" s="557" t="str">
        <f>'R(5)'!BJ$2</f>
        <v>-</v>
      </c>
      <c r="P25" s="557" t="str">
        <f>'R(5)'!BK$2</f>
        <v>-</v>
      </c>
      <c r="Q25" s="557" t="str">
        <f>'R(5)'!BL$2</f>
        <v>-</v>
      </c>
      <c r="R25" s="557" t="str">
        <f>'R(5)'!BM$2</f>
        <v>-</v>
      </c>
      <c r="S25" s="557" t="str">
        <f>'R(5)'!BN$2</f>
        <v>-</v>
      </c>
      <c r="T25" s="557" t="str">
        <f>'R(5)'!BO$2</f>
        <v>-</v>
      </c>
      <c r="U25" s="557" t="str">
        <f>'R(5)'!BP$2</f>
        <v>-</v>
      </c>
      <c r="V25" s="558" t="str">
        <f>'R(5)'!BQ$2</f>
        <v>-</v>
      </c>
      <c r="W25" s="558" t="str">
        <f>'R(5)'!BR$2</f>
        <v>-</v>
      </c>
      <c r="X25" s="558" t="str">
        <f>'R(5)'!BS$2</f>
        <v>-</v>
      </c>
      <c r="Y25" s="323"/>
      <c r="AF25" s="324"/>
      <c r="AG25" s="324"/>
    </row>
    <row r="26" spans="3:41" ht="21.75" customHeight="1">
      <c r="C26" s="321">
        <v>6</v>
      </c>
      <c r="D26" s="1196" t="e">
        <f ca="1">'R(6)'!BB$2</f>
        <v>#VALUE!</v>
      </c>
      <c r="E26" s="1196"/>
      <c r="F26" s="1196"/>
      <c r="G26" s="1196"/>
      <c r="H26" s="557" t="str">
        <f>'R(6)'!BC$2</f>
        <v>-</v>
      </c>
      <c r="I26" s="557" t="str">
        <f>'R(6)'!BD$2</f>
        <v>-</v>
      </c>
      <c r="J26" s="557" t="str">
        <f>'R(6)'!BE$2</f>
        <v>-</v>
      </c>
      <c r="K26" s="557" t="str">
        <f>'R(6)'!BF$2</f>
        <v>-</v>
      </c>
      <c r="L26" s="557" t="str">
        <f>'R(6)'!BG$2</f>
        <v>-</v>
      </c>
      <c r="M26" s="557" t="str">
        <f>'R(6)'!BH$2</f>
        <v>-</v>
      </c>
      <c r="N26" s="557" t="str">
        <f>'R(6)'!BI$2</f>
        <v>-</v>
      </c>
      <c r="O26" s="557" t="str">
        <f>'R(6)'!BJ$2</f>
        <v>-</v>
      </c>
      <c r="P26" s="557" t="str">
        <f>'R(6)'!BK$2</f>
        <v>-</v>
      </c>
      <c r="Q26" s="557" t="str">
        <f>'R(6)'!BL$2</f>
        <v>-</v>
      </c>
      <c r="R26" s="557" t="str">
        <f>'R(6)'!BM$2</f>
        <v>-</v>
      </c>
      <c r="S26" s="557" t="str">
        <f>'R(6)'!BN$2</f>
        <v>-</v>
      </c>
      <c r="T26" s="557" t="str">
        <f>'R(6)'!BO$2</f>
        <v>-</v>
      </c>
      <c r="U26" s="557" t="str">
        <f>'R(6)'!BP$2</f>
        <v>-</v>
      </c>
      <c r="V26" s="558" t="str">
        <f>'R(6)'!BQ$2</f>
        <v>-</v>
      </c>
      <c r="W26" s="558" t="str">
        <f>'R(6)'!BR$2</f>
        <v>-</v>
      </c>
      <c r="X26" s="558" t="str">
        <f>'R(6)'!BS$2</f>
        <v>-</v>
      </c>
      <c r="Y26" s="323"/>
      <c r="AF26" s="324"/>
      <c r="AG26" s="324"/>
    </row>
    <row r="27" spans="3:41" ht="21.75" customHeight="1">
      <c r="C27" s="321">
        <v>7</v>
      </c>
      <c r="D27" s="1196" t="e">
        <f ca="1">'R(7)'!BB$2</f>
        <v>#VALUE!</v>
      </c>
      <c r="E27" s="1196"/>
      <c r="F27" s="1196"/>
      <c r="G27" s="1196"/>
      <c r="H27" s="557" t="str">
        <f>'R(7)'!BC$2</f>
        <v>-</v>
      </c>
      <c r="I27" s="557" t="str">
        <f>'R(7)'!BD$2</f>
        <v>-</v>
      </c>
      <c r="J27" s="557" t="str">
        <f>'R(7)'!BE$2</f>
        <v>-</v>
      </c>
      <c r="K27" s="557" t="str">
        <f>'R(7)'!BF$2</f>
        <v>-</v>
      </c>
      <c r="L27" s="557" t="str">
        <f>'R(7)'!BG$2</f>
        <v>-</v>
      </c>
      <c r="M27" s="557" t="str">
        <f>'R(7)'!BH$2</f>
        <v>-</v>
      </c>
      <c r="N27" s="557" t="str">
        <f>'R(7)'!BI$2</f>
        <v>-</v>
      </c>
      <c r="O27" s="557" t="str">
        <f>'R(7)'!BJ$2</f>
        <v>-</v>
      </c>
      <c r="P27" s="557" t="str">
        <f>'R(7)'!BK$2</f>
        <v>-</v>
      </c>
      <c r="Q27" s="557" t="str">
        <f>'R(7)'!BL$2</f>
        <v>-</v>
      </c>
      <c r="R27" s="557" t="str">
        <f>'R(7)'!BM$2</f>
        <v>-</v>
      </c>
      <c r="S27" s="557" t="str">
        <f>'R(7)'!BN$2</f>
        <v>-</v>
      </c>
      <c r="T27" s="557" t="str">
        <f>'R(7)'!BO$2</f>
        <v>-</v>
      </c>
      <c r="U27" s="557" t="str">
        <f>'R(7)'!BP$2</f>
        <v>-</v>
      </c>
      <c r="V27" s="558" t="str">
        <f>'R(7)'!BQ$2</f>
        <v>-</v>
      </c>
      <c r="W27" s="558" t="str">
        <f>'R(7)'!BR$2</f>
        <v>-</v>
      </c>
      <c r="X27" s="558" t="str">
        <f>'R(7)'!BS$2</f>
        <v>-</v>
      </c>
      <c r="Y27" s="323"/>
      <c r="AF27" s="324"/>
      <c r="AG27" s="324"/>
    </row>
    <row r="28" spans="3:41" ht="21.75" customHeight="1">
      <c r="C28" s="321">
        <v>8</v>
      </c>
      <c r="D28" s="1196" t="e">
        <f ca="1">'R(8)'!BB$2</f>
        <v>#VALUE!</v>
      </c>
      <c r="E28" s="1196"/>
      <c r="F28" s="1196"/>
      <c r="G28" s="1196"/>
      <c r="H28" s="557" t="str">
        <f>'R(8)'!BC$2</f>
        <v>-</v>
      </c>
      <c r="I28" s="557" t="str">
        <f>'R(8)'!BD$2</f>
        <v>-</v>
      </c>
      <c r="J28" s="557" t="str">
        <f>'R(8)'!BE$2</f>
        <v>-</v>
      </c>
      <c r="K28" s="557" t="str">
        <f>'R(8)'!BF$2</f>
        <v>-</v>
      </c>
      <c r="L28" s="557" t="str">
        <f>'R(8)'!BG$2</f>
        <v>-</v>
      </c>
      <c r="M28" s="557" t="str">
        <f>'R(8)'!BH$2</f>
        <v>-</v>
      </c>
      <c r="N28" s="557" t="str">
        <f>'R(8)'!BI$2</f>
        <v>-</v>
      </c>
      <c r="O28" s="557" t="str">
        <f>'R(8)'!BJ$2</f>
        <v>-</v>
      </c>
      <c r="P28" s="557" t="str">
        <f>'R(8)'!BK$2</f>
        <v>-</v>
      </c>
      <c r="Q28" s="557" t="str">
        <f>'R(8)'!BL$2</f>
        <v>-</v>
      </c>
      <c r="R28" s="557" t="str">
        <f>'R(8)'!BM$2</f>
        <v>-</v>
      </c>
      <c r="S28" s="557" t="str">
        <f>'R(8)'!BN$2</f>
        <v>-</v>
      </c>
      <c r="T28" s="557" t="str">
        <f>'R(8)'!BO$2</f>
        <v>-</v>
      </c>
      <c r="U28" s="557" t="str">
        <f>'R(8)'!BP$2</f>
        <v>-</v>
      </c>
      <c r="V28" s="558" t="str">
        <f>'R(8)'!BQ$2</f>
        <v>-</v>
      </c>
      <c r="W28" s="558" t="str">
        <f>'R(8)'!BR$2</f>
        <v>-</v>
      </c>
      <c r="X28" s="558" t="str">
        <f>'R(8)'!BS$2</f>
        <v>-</v>
      </c>
      <c r="Y28" s="323"/>
      <c r="AF28" s="324"/>
      <c r="AG28" s="324"/>
    </row>
    <row r="29" spans="3:41" ht="21.75" customHeight="1">
      <c r="C29" s="321">
        <v>9</v>
      </c>
      <c r="D29" s="1196" t="e">
        <f ca="1">'R(9)'!BB$2</f>
        <v>#VALUE!</v>
      </c>
      <c r="E29" s="1196"/>
      <c r="F29" s="1196"/>
      <c r="G29" s="1196"/>
      <c r="H29" s="557" t="str">
        <f>'R(9)'!BC$2</f>
        <v>-</v>
      </c>
      <c r="I29" s="557" t="str">
        <f>'R(9)'!BD$2</f>
        <v>-</v>
      </c>
      <c r="J29" s="557" t="str">
        <f>'R(9)'!BE$2</f>
        <v>-</v>
      </c>
      <c r="K29" s="557" t="str">
        <f>'R(9)'!BF$2</f>
        <v>-</v>
      </c>
      <c r="L29" s="557" t="str">
        <f>'R(9)'!BG$2</f>
        <v>-</v>
      </c>
      <c r="M29" s="557" t="str">
        <f>'R(9)'!BH$2</f>
        <v>-</v>
      </c>
      <c r="N29" s="557" t="str">
        <f>'R(9)'!BI$2</f>
        <v>-</v>
      </c>
      <c r="O29" s="557" t="str">
        <f>'R(9)'!BJ$2</f>
        <v>-</v>
      </c>
      <c r="P29" s="557" t="str">
        <f>'R(9)'!BK$2</f>
        <v>-</v>
      </c>
      <c r="Q29" s="557" t="str">
        <f>'R(9)'!BL$2</f>
        <v>-</v>
      </c>
      <c r="R29" s="557" t="str">
        <f>'R(9)'!BM$2</f>
        <v>-</v>
      </c>
      <c r="S29" s="557" t="str">
        <f>'R(9)'!BN$2</f>
        <v>-</v>
      </c>
      <c r="T29" s="557" t="str">
        <f>'R(9)'!BO$2</f>
        <v>-</v>
      </c>
      <c r="U29" s="557" t="str">
        <f>'R(9)'!BP$2</f>
        <v>-</v>
      </c>
      <c r="V29" s="558" t="str">
        <f>'R(9)'!BQ$2</f>
        <v>-</v>
      </c>
      <c r="W29" s="558" t="str">
        <f>'R(9)'!BR$2</f>
        <v>-</v>
      </c>
      <c r="X29" s="558" t="str">
        <f>'R(9)'!BS$2</f>
        <v>-</v>
      </c>
      <c r="Y29" s="323"/>
      <c r="AF29" s="324"/>
      <c r="AG29" s="324"/>
    </row>
    <row r="30" spans="3:41" ht="21.75" customHeight="1">
      <c r="C30" s="321">
        <v>10</v>
      </c>
      <c r="D30" s="1196" t="e">
        <f ca="1">'R(10)'!BB$2</f>
        <v>#VALUE!</v>
      </c>
      <c r="E30" s="1196"/>
      <c r="F30" s="1196"/>
      <c r="G30" s="1196"/>
      <c r="H30" s="557" t="str">
        <f>'R(10)'!BC$2</f>
        <v>-</v>
      </c>
      <c r="I30" s="557" t="str">
        <f>'R(10)'!BD$2</f>
        <v>-</v>
      </c>
      <c r="J30" s="557" t="str">
        <f>'R(10)'!BE$2</f>
        <v>-</v>
      </c>
      <c r="K30" s="557" t="str">
        <f>'R(10)'!BF$2</f>
        <v>-</v>
      </c>
      <c r="L30" s="557" t="str">
        <f>'R(10)'!BG$2</f>
        <v>-</v>
      </c>
      <c r="M30" s="557" t="str">
        <f>'R(10)'!BH$2</f>
        <v>-</v>
      </c>
      <c r="N30" s="557" t="str">
        <f>'R(10)'!BI$2</f>
        <v>-</v>
      </c>
      <c r="O30" s="557" t="str">
        <f>'R(10)'!BJ$2</f>
        <v>-</v>
      </c>
      <c r="P30" s="557" t="str">
        <f>'R(10)'!BK$2</f>
        <v>-</v>
      </c>
      <c r="Q30" s="557" t="str">
        <f>'R(10)'!BL$2</f>
        <v>-</v>
      </c>
      <c r="R30" s="557" t="str">
        <f>'R(10)'!BM$2</f>
        <v>-</v>
      </c>
      <c r="S30" s="557" t="str">
        <f>'R(10)'!BN$2</f>
        <v>-</v>
      </c>
      <c r="T30" s="557" t="str">
        <f>'R(10)'!BO$2</f>
        <v>-</v>
      </c>
      <c r="U30" s="557" t="str">
        <f>'R(10)'!BP$2</f>
        <v>-</v>
      </c>
      <c r="V30" s="558" t="str">
        <f>'R(10)'!BQ$2</f>
        <v>-</v>
      </c>
      <c r="W30" s="558" t="str">
        <f>'R(10)'!BR$2</f>
        <v>-</v>
      </c>
      <c r="X30" s="558" t="str">
        <f>'R(10)'!BS$2</f>
        <v>-</v>
      </c>
      <c r="Y30" s="323"/>
      <c r="AF30" s="324"/>
      <c r="AG30" s="324"/>
    </row>
    <row r="31" spans="3:41" ht="21.75" customHeight="1">
      <c r="C31" s="321">
        <v>11</v>
      </c>
      <c r="D31" s="1196" t="e">
        <f ca="1">'R(11)'!BB$2</f>
        <v>#VALUE!</v>
      </c>
      <c r="E31" s="1196"/>
      <c r="F31" s="1196"/>
      <c r="G31" s="1196"/>
      <c r="H31" s="557" t="str">
        <f>'R(11)'!BC$2</f>
        <v>-</v>
      </c>
      <c r="I31" s="557" t="str">
        <f>'R(11)'!BD$2</f>
        <v>-</v>
      </c>
      <c r="J31" s="557" t="str">
        <f>'R(11)'!BE$2</f>
        <v>-</v>
      </c>
      <c r="K31" s="557" t="str">
        <f>'R(11)'!BF$2</f>
        <v>-</v>
      </c>
      <c r="L31" s="557" t="str">
        <f>'R(11)'!BG$2</f>
        <v>-</v>
      </c>
      <c r="M31" s="557" t="str">
        <f>'R(11)'!BH$2</f>
        <v>-</v>
      </c>
      <c r="N31" s="557" t="str">
        <f>'R(11)'!BI$2</f>
        <v>-</v>
      </c>
      <c r="O31" s="557" t="str">
        <f>'R(11)'!BJ$2</f>
        <v>-</v>
      </c>
      <c r="P31" s="557" t="str">
        <f>'R(11)'!BK$2</f>
        <v>-</v>
      </c>
      <c r="Q31" s="557" t="str">
        <f>'R(11)'!BL$2</f>
        <v>-</v>
      </c>
      <c r="R31" s="557" t="str">
        <f>'R(11)'!BM$2</f>
        <v>-</v>
      </c>
      <c r="S31" s="557" t="str">
        <f>'R(11)'!BN$2</f>
        <v>-</v>
      </c>
      <c r="T31" s="557" t="str">
        <f>'R(11)'!BO$2</f>
        <v>-</v>
      </c>
      <c r="U31" s="557" t="str">
        <f>'R(11)'!BP$2</f>
        <v>-</v>
      </c>
      <c r="V31" s="558" t="str">
        <f>'R(11)'!BQ$2</f>
        <v>-</v>
      </c>
      <c r="W31" s="558" t="str">
        <f>'R(11)'!BR$2</f>
        <v>-</v>
      </c>
      <c r="X31" s="558" t="str">
        <f>'R(11)'!BS$2</f>
        <v>-</v>
      </c>
      <c r="Y31" s="323"/>
      <c r="AF31" s="324"/>
      <c r="AG31" s="324"/>
    </row>
    <row r="32" spans="3:41" ht="21.75" customHeight="1">
      <c r="C32" s="321">
        <v>12</v>
      </c>
      <c r="D32" s="1196" t="e">
        <f ca="1">'R(12)'!BB$2</f>
        <v>#VALUE!</v>
      </c>
      <c r="E32" s="1196"/>
      <c r="F32" s="1196"/>
      <c r="G32" s="1196"/>
      <c r="H32" s="557" t="str">
        <f>'R(12)'!BC$2</f>
        <v>-</v>
      </c>
      <c r="I32" s="557" t="str">
        <f>'R(12)'!BD$2</f>
        <v>-</v>
      </c>
      <c r="J32" s="557" t="str">
        <f>'R(12)'!BE$2</f>
        <v>-</v>
      </c>
      <c r="K32" s="557" t="str">
        <f>'R(12)'!BF$2</f>
        <v>-</v>
      </c>
      <c r="L32" s="557" t="str">
        <f>'R(12)'!BG$2</f>
        <v>-</v>
      </c>
      <c r="M32" s="557" t="str">
        <f>'R(12)'!BH$2</f>
        <v>-</v>
      </c>
      <c r="N32" s="557" t="str">
        <f>'R(12)'!BI$2</f>
        <v>-</v>
      </c>
      <c r="O32" s="557" t="str">
        <f>'R(12)'!BJ$2</f>
        <v>-</v>
      </c>
      <c r="P32" s="557" t="str">
        <f>'R(12)'!BK$2</f>
        <v>-</v>
      </c>
      <c r="Q32" s="557" t="str">
        <f>'R(12)'!BL$2</f>
        <v>-</v>
      </c>
      <c r="R32" s="557" t="str">
        <f>'R(12)'!BM$2</f>
        <v>-</v>
      </c>
      <c r="S32" s="557" t="str">
        <f>'R(12)'!BN$2</f>
        <v>-</v>
      </c>
      <c r="T32" s="557" t="str">
        <f>'R(12)'!BO$2</f>
        <v>-</v>
      </c>
      <c r="U32" s="557" t="str">
        <f>'R(12)'!BP$2</f>
        <v>-</v>
      </c>
      <c r="V32" s="558" t="str">
        <f>'R(12)'!BQ$2</f>
        <v>-</v>
      </c>
      <c r="W32" s="558" t="str">
        <f>'R(12)'!BR$2</f>
        <v>-</v>
      </c>
      <c r="X32" s="558" t="str">
        <f>'R(12)'!BS$2</f>
        <v>-</v>
      </c>
      <c r="Y32" s="323"/>
      <c r="AF32" s="324"/>
      <c r="AG32" s="324"/>
    </row>
    <row r="33" spans="3:33" ht="21.75" customHeight="1">
      <c r="C33" s="321">
        <v>13</v>
      </c>
      <c r="D33" s="1196" t="e">
        <f ca="1">'R(13)'!BB$2</f>
        <v>#VALUE!</v>
      </c>
      <c r="E33" s="1196"/>
      <c r="F33" s="1196"/>
      <c r="G33" s="1196"/>
      <c r="H33" s="557" t="str">
        <f>'R(13)'!BC$2</f>
        <v>-</v>
      </c>
      <c r="I33" s="557" t="str">
        <f>'R(13)'!BD$2</f>
        <v>-</v>
      </c>
      <c r="J33" s="557" t="str">
        <f>'R(13)'!BE$2</f>
        <v>-</v>
      </c>
      <c r="K33" s="557" t="str">
        <f>'R(13)'!BF$2</f>
        <v>-</v>
      </c>
      <c r="L33" s="557" t="str">
        <f>'R(13)'!BG$2</f>
        <v>-</v>
      </c>
      <c r="M33" s="557" t="str">
        <f>'R(13)'!BH$2</f>
        <v>-</v>
      </c>
      <c r="N33" s="557" t="str">
        <f>'R(13)'!BI$2</f>
        <v>-</v>
      </c>
      <c r="O33" s="557" t="str">
        <f>'R(13)'!BJ$2</f>
        <v>-</v>
      </c>
      <c r="P33" s="557" t="str">
        <f>'R(13)'!BK$2</f>
        <v>-</v>
      </c>
      <c r="Q33" s="557" t="str">
        <f>'R(13)'!BL$2</f>
        <v>-</v>
      </c>
      <c r="R33" s="557" t="str">
        <f>'R(13)'!BM$2</f>
        <v>-</v>
      </c>
      <c r="S33" s="557" t="str">
        <f>'R(13)'!BN$2</f>
        <v>-</v>
      </c>
      <c r="T33" s="557" t="str">
        <f>'R(13)'!BO$2</f>
        <v>-</v>
      </c>
      <c r="U33" s="557" t="str">
        <f>'R(13)'!BP$2</f>
        <v>-</v>
      </c>
      <c r="V33" s="558" t="str">
        <f>'R(13)'!BQ$2</f>
        <v>-</v>
      </c>
      <c r="W33" s="558" t="str">
        <f>'R(13)'!BR$2</f>
        <v>-</v>
      </c>
      <c r="X33" s="558" t="str">
        <f>'R(13)'!BS$2</f>
        <v>-</v>
      </c>
      <c r="Y33" s="323"/>
      <c r="AF33" s="324"/>
      <c r="AG33" s="324"/>
    </row>
    <row r="34" spans="3:33" ht="21.75" customHeight="1">
      <c r="C34" s="321">
        <v>14</v>
      </c>
      <c r="D34" s="1196" t="e">
        <f ca="1">'R(14)'!BB$2</f>
        <v>#VALUE!</v>
      </c>
      <c r="E34" s="1196"/>
      <c r="F34" s="1196"/>
      <c r="G34" s="1196"/>
      <c r="H34" s="557" t="str">
        <f>'R(14)'!BC$2</f>
        <v>-</v>
      </c>
      <c r="I34" s="557" t="str">
        <f>'R(14)'!BD$2</f>
        <v>-</v>
      </c>
      <c r="J34" s="557" t="str">
        <f>'R(14)'!BE$2</f>
        <v>-</v>
      </c>
      <c r="K34" s="557" t="str">
        <f>'R(14)'!BF$2</f>
        <v>-</v>
      </c>
      <c r="L34" s="557" t="str">
        <f>'R(14)'!BG$2</f>
        <v>-</v>
      </c>
      <c r="M34" s="557" t="str">
        <f>'R(14)'!BH$2</f>
        <v>-</v>
      </c>
      <c r="N34" s="557" t="str">
        <f>'R(14)'!BI$2</f>
        <v>-</v>
      </c>
      <c r="O34" s="557" t="str">
        <f>'R(14)'!BJ$2</f>
        <v>-</v>
      </c>
      <c r="P34" s="557" t="str">
        <f>'R(14)'!BK$2</f>
        <v>-</v>
      </c>
      <c r="Q34" s="557" t="str">
        <f>'R(14)'!BL$2</f>
        <v>-</v>
      </c>
      <c r="R34" s="557" t="str">
        <f>'R(14)'!BM$2</f>
        <v>-</v>
      </c>
      <c r="S34" s="557" t="str">
        <f>'R(14)'!BN$2</f>
        <v>-</v>
      </c>
      <c r="T34" s="557" t="str">
        <f>'R(14)'!BO$2</f>
        <v>-</v>
      </c>
      <c r="U34" s="557" t="str">
        <f>'R(14)'!BP$2</f>
        <v>-</v>
      </c>
      <c r="V34" s="558" t="str">
        <f>'R(14)'!BQ$2</f>
        <v>-</v>
      </c>
      <c r="W34" s="558" t="str">
        <f>'R(14)'!BR$2</f>
        <v>-</v>
      </c>
      <c r="X34" s="558" t="str">
        <f>'R(14)'!BS$2</f>
        <v>-</v>
      </c>
      <c r="Y34" s="323"/>
      <c r="AF34" s="324"/>
      <c r="AG34" s="324"/>
    </row>
    <row r="35" spans="3:33" ht="21.75" customHeight="1">
      <c r="C35" s="321">
        <v>15</v>
      </c>
      <c r="D35" s="1196" t="e">
        <f ca="1">'R(15)'!BB$2</f>
        <v>#VALUE!</v>
      </c>
      <c r="E35" s="1196"/>
      <c r="F35" s="1196"/>
      <c r="G35" s="1196"/>
      <c r="H35" s="557" t="str">
        <f>'R(15)'!BC$2</f>
        <v>-</v>
      </c>
      <c r="I35" s="557" t="str">
        <f>'R(15)'!BD$2</f>
        <v>-</v>
      </c>
      <c r="J35" s="557" t="str">
        <f>'R(15)'!BE$2</f>
        <v>-</v>
      </c>
      <c r="K35" s="557" t="str">
        <f>'R(15)'!BF$2</f>
        <v>-</v>
      </c>
      <c r="L35" s="557" t="str">
        <f>'R(15)'!BG$2</f>
        <v>-</v>
      </c>
      <c r="M35" s="557" t="str">
        <f>'R(15)'!BH$2</f>
        <v>-</v>
      </c>
      <c r="N35" s="557" t="str">
        <f>'R(15)'!BI$2</f>
        <v>-</v>
      </c>
      <c r="O35" s="557" t="str">
        <f>'R(15)'!BJ$2</f>
        <v>-</v>
      </c>
      <c r="P35" s="557" t="str">
        <f>'R(15)'!BK$2</f>
        <v>-</v>
      </c>
      <c r="Q35" s="557" t="str">
        <f>'R(15)'!BL$2</f>
        <v>-</v>
      </c>
      <c r="R35" s="557" t="str">
        <f>'R(15)'!BM$2</f>
        <v>-</v>
      </c>
      <c r="S35" s="557" t="str">
        <f>'R(15)'!BN$2</f>
        <v>-</v>
      </c>
      <c r="T35" s="557" t="str">
        <f>'R(15)'!BO$2</f>
        <v>-</v>
      </c>
      <c r="U35" s="557" t="str">
        <f>'R(15)'!BP$2</f>
        <v>-</v>
      </c>
      <c r="V35" s="558" t="str">
        <f>'R(15)'!BQ$2</f>
        <v>-</v>
      </c>
      <c r="W35" s="558" t="str">
        <f>'R(15)'!BR$2</f>
        <v>-</v>
      </c>
      <c r="X35" s="558" t="str">
        <f>'R(15)'!BS$2</f>
        <v>-</v>
      </c>
      <c r="Y35" s="323"/>
      <c r="AF35" s="324"/>
      <c r="AG35" s="324"/>
    </row>
    <row r="36" spans="3:33" ht="21.75" customHeight="1">
      <c r="C36" s="321">
        <v>16</v>
      </c>
      <c r="D36" s="1196" t="e">
        <f ca="1">'R(16)'!BB$2</f>
        <v>#VALUE!</v>
      </c>
      <c r="E36" s="1196"/>
      <c r="F36" s="1196"/>
      <c r="G36" s="1196"/>
      <c r="H36" s="557" t="str">
        <f>'R(16)'!BC$2</f>
        <v>-</v>
      </c>
      <c r="I36" s="557" t="str">
        <f>'R(16)'!BD$2</f>
        <v>-</v>
      </c>
      <c r="J36" s="557" t="str">
        <f>'R(16)'!BE$2</f>
        <v>-</v>
      </c>
      <c r="K36" s="557" t="str">
        <f>'R(16)'!BF$2</f>
        <v>-</v>
      </c>
      <c r="L36" s="557" t="str">
        <f>'R(16)'!BG$2</f>
        <v>-</v>
      </c>
      <c r="M36" s="557" t="str">
        <f>'R(16)'!BH$2</f>
        <v>-</v>
      </c>
      <c r="N36" s="557" t="str">
        <f>'R(16)'!BI$2</f>
        <v>-</v>
      </c>
      <c r="O36" s="557" t="str">
        <f>'R(16)'!BJ$2</f>
        <v>-</v>
      </c>
      <c r="P36" s="557" t="str">
        <f>'R(16)'!BK$2</f>
        <v>-</v>
      </c>
      <c r="Q36" s="557" t="str">
        <f>'R(16)'!BL$2</f>
        <v>-</v>
      </c>
      <c r="R36" s="557" t="str">
        <f>'R(16)'!BM$2</f>
        <v>-</v>
      </c>
      <c r="S36" s="557" t="str">
        <f>'R(16)'!BN$2</f>
        <v>-</v>
      </c>
      <c r="T36" s="557" t="str">
        <f>'R(16)'!BO$2</f>
        <v>-</v>
      </c>
      <c r="U36" s="557" t="str">
        <f>'R(16)'!BP$2</f>
        <v>-</v>
      </c>
      <c r="V36" s="558" t="str">
        <f>'R(16)'!BQ$2</f>
        <v>-</v>
      </c>
      <c r="W36" s="558" t="str">
        <f>'R(16)'!BR$2</f>
        <v>-</v>
      </c>
      <c r="X36" s="558" t="str">
        <f>'R(16)'!BS$2</f>
        <v>-</v>
      </c>
      <c r="Y36" s="323"/>
      <c r="AF36" s="324"/>
      <c r="AG36" s="324"/>
    </row>
    <row r="37" spans="3:33" ht="21.75" customHeight="1">
      <c r="C37" s="321">
        <v>17</v>
      </c>
      <c r="D37" s="1196" t="e">
        <f ca="1">'R(17)'!BB$2</f>
        <v>#VALUE!</v>
      </c>
      <c r="E37" s="1196"/>
      <c r="F37" s="1196"/>
      <c r="G37" s="1196"/>
      <c r="H37" s="557" t="str">
        <f>'R(17)'!BC$2</f>
        <v>-</v>
      </c>
      <c r="I37" s="557" t="str">
        <f>'R(17)'!BD$2</f>
        <v>-</v>
      </c>
      <c r="J37" s="557" t="str">
        <f>'R(17)'!BE$2</f>
        <v>-</v>
      </c>
      <c r="K37" s="557" t="str">
        <f>'R(17)'!BF$2</f>
        <v>-</v>
      </c>
      <c r="L37" s="557" t="str">
        <f>'R(17)'!BG$2</f>
        <v>-</v>
      </c>
      <c r="M37" s="557" t="str">
        <f>'R(17)'!BH$2</f>
        <v>-</v>
      </c>
      <c r="N37" s="557" t="str">
        <f>'R(17)'!BI$2</f>
        <v>-</v>
      </c>
      <c r="O37" s="557" t="str">
        <f>'R(17)'!BJ$2</f>
        <v>-</v>
      </c>
      <c r="P37" s="557" t="str">
        <f>'R(17)'!BK$2</f>
        <v>-</v>
      </c>
      <c r="Q37" s="557" t="str">
        <f>'R(17)'!BL$2</f>
        <v>-</v>
      </c>
      <c r="R37" s="557" t="str">
        <f>'R(17)'!BM$2</f>
        <v>-</v>
      </c>
      <c r="S37" s="557" t="str">
        <f>'R(17)'!BN$2</f>
        <v>-</v>
      </c>
      <c r="T37" s="557" t="str">
        <f>'R(17)'!BO$2</f>
        <v>-</v>
      </c>
      <c r="U37" s="557" t="str">
        <f>'R(17)'!BP$2</f>
        <v>-</v>
      </c>
      <c r="V37" s="558" t="str">
        <f>'R(17)'!BQ$2</f>
        <v>-</v>
      </c>
      <c r="W37" s="558" t="str">
        <f>'R(17)'!BR$2</f>
        <v>-</v>
      </c>
      <c r="X37" s="558" t="str">
        <f>'R(17)'!BS$2</f>
        <v>-</v>
      </c>
      <c r="Y37" s="323"/>
      <c r="AF37" s="324"/>
      <c r="AG37" s="324"/>
    </row>
    <row r="38" spans="3:33" ht="21.75" customHeight="1">
      <c r="C38" s="321">
        <v>18</v>
      </c>
      <c r="D38" s="1196" t="e">
        <f ca="1">'R(18)'!BB$2</f>
        <v>#VALUE!</v>
      </c>
      <c r="E38" s="1196"/>
      <c r="F38" s="1196"/>
      <c r="G38" s="1196"/>
      <c r="H38" s="557" t="str">
        <f>'R(18)'!BC$2</f>
        <v>-</v>
      </c>
      <c r="I38" s="557" t="str">
        <f>'R(18)'!BD$2</f>
        <v>-</v>
      </c>
      <c r="J38" s="557" t="str">
        <f>'R(18)'!BE$2</f>
        <v>-</v>
      </c>
      <c r="K38" s="557" t="str">
        <f>'R(18)'!BF$2</f>
        <v>-</v>
      </c>
      <c r="L38" s="557" t="str">
        <f>'R(18)'!BG$2</f>
        <v>-</v>
      </c>
      <c r="M38" s="557" t="str">
        <f>'R(18)'!BH$2</f>
        <v>-</v>
      </c>
      <c r="N38" s="557" t="str">
        <f>'R(18)'!BI$2</f>
        <v>-</v>
      </c>
      <c r="O38" s="557" t="str">
        <f>'R(18)'!BJ$2</f>
        <v>-</v>
      </c>
      <c r="P38" s="557" t="str">
        <f>'R(18)'!BK$2</f>
        <v>-</v>
      </c>
      <c r="Q38" s="557" t="str">
        <f>'R(18)'!BL$2</f>
        <v>-</v>
      </c>
      <c r="R38" s="557" t="str">
        <f>'R(18)'!BM$2</f>
        <v>-</v>
      </c>
      <c r="S38" s="557" t="str">
        <f>'R(18)'!BN$2</f>
        <v>-</v>
      </c>
      <c r="T38" s="557" t="str">
        <f>'R(18)'!BO$2</f>
        <v>-</v>
      </c>
      <c r="U38" s="557" t="str">
        <f>'R(18)'!BP$2</f>
        <v>-</v>
      </c>
      <c r="V38" s="558" t="str">
        <f>'R(18)'!BQ$2</f>
        <v>-</v>
      </c>
      <c r="W38" s="558" t="str">
        <f>'R(18)'!BR$2</f>
        <v>-</v>
      </c>
      <c r="X38" s="558" t="str">
        <f>'R(18)'!BS$2</f>
        <v>-</v>
      </c>
      <c r="Y38" s="323"/>
      <c r="AF38" s="324"/>
      <c r="AG38" s="324"/>
    </row>
    <row r="39" spans="3:33" ht="21.75" customHeight="1">
      <c r="C39" s="321">
        <v>19</v>
      </c>
      <c r="D39" s="1196" t="e">
        <f ca="1">'R(19)'!BB$2</f>
        <v>#VALUE!</v>
      </c>
      <c r="E39" s="1196"/>
      <c r="F39" s="1196"/>
      <c r="G39" s="1196"/>
      <c r="H39" s="557" t="str">
        <f>'R(19)'!BC$2</f>
        <v>-</v>
      </c>
      <c r="I39" s="557" t="str">
        <f>'R(19)'!BD$2</f>
        <v>-</v>
      </c>
      <c r="J39" s="557" t="str">
        <f>'R(19)'!BE$2</f>
        <v>-</v>
      </c>
      <c r="K39" s="557" t="str">
        <f>'R(19)'!BF$2</f>
        <v>-</v>
      </c>
      <c r="L39" s="557" t="str">
        <f>'R(19)'!BG$2</f>
        <v>-</v>
      </c>
      <c r="M39" s="557" t="str">
        <f>'R(19)'!BH$2</f>
        <v>-</v>
      </c>
      <c r="N39" s="557" t="str">
        <f>'R(19)'!BI$2</f>
        <v>-</v>
      </c>
      <c r="O39" s="557" t="str">
        <f>'R(19)'!BJ$2</f>
        <v>-</v>
      </c>
      <c r="P39" s="557" t="str">
        <f>'R(19)'!BK$2</f>
        <v>-</v>
      </c>
      <c r="Q39" s="557" t="str">
        <f>'R(19)'!BL$2</f>
        <v>-</v>
      </c>
      <c r="R39" s="557" t="str">
        <f>'R(19)'!BM$2</f>
        <v>-</v>
      </c>
      <c r="S39" s="557" t="str">
        <f>'R(19)'!BN$2</f>
        <v>-</v>
      </c>
      <c r="T39" s="557" t="str">
        <f>'R(19)'!BO$2</f>
        <v>-</v>
      </c>
      <c r="U39" s="557" t="str">
        <f>'R(19)'!BP$2</f>
        <v>-</v>
      </c>
      <c r="V39" s="558" t="str">
        <f>'R(19)'!BQ$2</f>
        <v>-</v>
      </c>
      <c r="W39" s="558" t="str">
        <f>'R(19)'!BR$2</f>
        <v>-</v>
      </c>
      <c r="X39" s="558" t="str">
        <f>'R(19)'!BS$2</f>
        <v>-</v>
      </c>
      <c r="Y39" s="323"/>
      <c r="AF39" s="324"/>
      <c r="AG39" s="324"/>
    </row>
    <row r="40" spans="3:33" ht="21.75" customHeight="1">
      <c r="C40" s="321">
        <v>20</v>
      </c>
      <c r="D40" s="1196" t="e">
        <f ca="1">'R(20)'!BB$2</f>
        <v>#VALUE!</v>
      </c>
      <c r="E40" s="1196"/>
      <c r="F40" s="1196"/>
      <c r="G40" s="1196"/>
      <c r="H40" s="557" t="str">
        <f>'R(20)'!BC$2</f>
        <v>-</v>
      </c>
      <c r="I40" s="557" t="str">
        <f>'R(20)'!BD$2</f>
        <v>-</v>
      </c>
      <c r="J40" s="557" t="str">
        <f>'R(20)'!BE$2</f>
        <v>-</v>
      </c>
      <c r="K40" s="557" t="str">
        <f>'R(20)'!BF$2</f>
        <v>-</v>
      </c>
      <c r="L40" s="557" t="str">
        <f>'R(20)'!BG$2</f>
        <v>-</v>
      </c>
      <c r="M40" s="557" t="str">
        <f>'R(20)'!BH$2</f>
        <v>-</v>
      </c>
      <c r="N40" s="557" t="str">
        <f>'R(20)'!BI$2</f>
        <v>-</v>
      </c>
      <c r="O40" s="557" t="str">
        <f>'R(20)'!BJ$2</f>
        <v>-</v>
      </c>
      <c r="P40" s="557" t="str">
        <f>'R(20)'!BK$2</f>
        <v>-</v>
      </c>
      <c r="Q40" s="557" t="str">
        <f>'R(20)'!BL$2</f>
        <v>-</v>
      </c>
      <c r="R40" s="557" t="str">
        <f>'R(20)'!BM$2</f>
        <v>-</v>
      </c>
      <c r="S40" s="557" t="str">
        <f>'R(20)'!BN$2</f>
        <v>-</v>
      </c>
      <c r="T40" s="557" t="str">
        <f>'R(20)'!BO$2</f>
        <v>-</v>
      </c>
      <c r="U40" s="557" t="str">
        <f>'R(20)'!BP$2</f>
        <v>-</v>
      </c>
      <c r="V40" s="558" t="str">
        <f>'R(20)'!BQ$2</f>
        <v>-</v>
      </c>
      <c r="W40" s="558" t="str">
        <f>'R(20)'!BR$2</f>
        <v>-</v>
      </c>
      <c r="X40" s="558" t="str">
        <f>'R(20)'!BS$2</f>
        <v>-</v>
      </c>
      <c r="Y40" s="323"/>
      <c r="AF40" s="324"/>
      <c r="AG40" s="324"/>
    </row>
    <row r="41" spans="3:33" ht="21.75" customHeight="1">
      <c r="C41" s="325" t="s">
        <v>155</v>
      </c>
      <c r="D41" s="1214">
        <f ca="1">COUNTIF(D21:D40,"&lt;&gt;0")</f>
        <v>20</v>
      </c>
      <c r="E41" s="1215"/>
      <c r="F41" s="1215"/>
      <c r="G41" s="1216"/>
      <c r="H41" s="326">
        <f>20-(COUNTIF(H21:H40,"-"))</f>
        <v>0</v>
      </c>
      <c r="I41" s="326">
        <f t="shared" ref="I41:U41" si="0">20-(COUNTIF(I21:I40,"-"))</f>
        <v>0</v>
      </c>
      <c r="J41" s="326">
        <f t="shared" si="0"/>
        <v>0</v>
      </c>
      <c r="K41" s="326">
        <f t="shared" si="0"/>
        <v>0</v>
      </c>
      <c r="L41" s="326">
        <f t="shared" si="0"/>
        <v>0</v>
      </c>
      <c r="M41" s="326">
        <f t="shared" si="0"/>
        <v>0</v>
      </c>
      <c r="N41" s="326">
        <f t="shared" si="0"/>
        <v>0</v>
      </c>
      <c r="O41" s="326">
        <f t="shared" si="0"/>
        <v>0</v>
      </c>
      <c r="P41" s="326">
        <f t="shared" si="0"/>
        <v>0</v>
      </c>
      <c r="Q41" s="326">
        <f t="shared" si="0"/>
        <v>0</v>
      </c>
      <c r="R41" s="326">
        <f t="shared" si="0"/>
        <v>0</v>
      </c>
      <c r="S41" s="326">
        <f t="shared" si="0"/>
        <v>0</v>
      </c>
      <c r="T41" s="326">
        <f t="shared" si="0"/>
        <v>0</v>
      </c>
      <c r="U41" s="326">
        <f t="shared" si="0"/>
        <v>0</v>
      </c>
      <c r="V41" s="1263" t="s">
        <v>390</v>
      </c>
      <c r="W41" s="1264"/>
      <c r="X41" s="1265"/>
      <c r="Y41" s="327">
        <f>SUM(Y21:Y40)</f>
        <v>0</v>
      </c>
      <c r="AG41" s="328"/>
    </row>
    <row r="42" spans="3:33">
      <c r="C42" s="297"/>
      <c r="D42" s="297"/>
      <c r="E42" s="297"/>
      <c r="F42" s="297"/>
      <c r="G42" s="297"/>
      <c r="H42" s="297"/>
      <c r="I42" s="297"/>
      <c r="J42" s="297"/>
      <c r="K42" s="297"/>
      <c r="L42" s="297"/>
      <c r="M42" s="297"/>
      <c r="N42" s="297"/>
      <c r="O42" s="297"/>
      <c r="P42" s="297"/>
      <c r="Q42" s="297"/>
      <c r="R42" s="297"/>
      <c r="S42" s="297"/>
      <c r="T42" s="297"/>
      <c r="U42" s="297"/>
      <c r="V42" s="297"/>
      <c r="W42" s="297"/>
      <c r="X42" s="297"/>
      <c r="Y42" s="297"/>
    </row>
    <row r="43" spans="3:33" ht="20.25" customHeight="1">
      <c r="C43" s="297"/>
      <c r="D43" s="297"/>
      <c r="E43" s="297"/>
      <c r="F43" s="297"/>
      <c r="G43" s="297"/>
      <c r="H43" s="297"/>
      <c r="I43" s="297"/>
      <c r="J43" s="297"/>
      <c r="K43" s="297"/>
      <c r="L43" s="297"/>
      <c r="M43" s="297"/>
      <c r="N43" s="297"/>
      <c r="O43" s="297"/>
      <c r="P43" s="297"/>
      <c r="Q43" s="297"/>
      <c r="R43" s="297"/>
      <c r="S43" s="297"/>
      <c r="T43" s="297"/>
      <c r="U43" s="297"/>
      <c r="V43" s="297"/>
      <c r="W43" s="297"/>
      <c r="X43" s="297"/>
      <c r="Y43" s="297"/>
    </row>
    <row r="44" spans="3:33" ht="27.75" customHeight="1">
      <c r="C44" s="1270" t="s">
        <v>391</v>
      </c>
      <c r="D44" s="1270"/>
      <c r="E44" s="1270"/>
      <c r="F44" s="1270"/>
      <c r="G44" s="1270"/>
      <c r="H44" s="1270"/>
      <c r="I44" s="1270"/>
      <c r="J44" s="1270"/>
      <c r="K44" s="1270"/>
      <c r="L44" s="1270"/>
      <c r="M44" s="1270"/>
      <c r="N44" s="1270"/>
      <c r="O44" s="1270"/>
      <c r="P44" s="1270"/>
      <c r="Q44" s="1270"/>
      <c r="R44" s="1270"/>
      <c r="S44" s="1270"/>
      <c r="T44" s="1270"/>
      <c r="U44" s="1270"/>
      <c r="V44" s="1270"/>
      <c r="W44" s="1270"/>
      <c r="X44" s="297"/>
      <c r="Y44" s="297"/>
    </row>
    <row r="45" spans="3:33" ht="29.25" customHeight="1" thickBot="1">
      <c r="C45" s="297"/>
      <c r="D45" s="297"/>
      <c r="E45" s="329"/>
      <c r="F45" s="329"/>
      <c r="G45" s="329"/>
      <c r="H45" s="1268" t="s">
        <v>121</v>
      </c>
      <c r="I45" s="1268"/>
      <c r="J45" s="1268"/>
      <c r="K45" s="1204" t="s">
        <v>32</v>
      </c>
      <c r="L45" s="1204"/>
      <c r="M45" s="1204"/>
      <c r="N45" s="1204"/>
      <c r="O45" s="1269" t="s">
        <v>263</v>
      </c>
      <c r="P45" s="1269"/>
      <c r="Q45" s="1269"/>
      <c r="R45" s="1269"/>
      <c r="S45" s="1198" t="s">
        <v>83</v>
      </c>
      <c r="T45" s="1198"/>
      <c r="U45" s="1198"/>
      <c r="V45" s="297"/>
      <c r="W45" s="297"/>
      <c r="X45" s="297"/>
      <c r="Y45" s="297"/>
      <c r="AB45" s="330"/>
      <c r="AC45" s="330"/>
      <c r="AD45" s="330"/>
      <c r="AE45" s="330"/>
      <c r="AF45" s="330"/>
      <c r="AG45" s="330"/>
    </row>
    <row r="46" spans="3:33" ht="49.5" customHeight="1" thickBot="1">
      <c r="D46" s="297"/>
      <c r="E46" s="331"/>
      <c r="F46" s="331"/>
      <c r="G46" s="331"/>
      <c r="H46" s="332" t="s">
        <v>384</v>
      </c>
      <c r="I46" s="332" t="s">
        <v>385</v>
      </c>
      <c r="J46" s="332" t="s">
        <v>27</v>
      </c>
      <c r="K46" s="317" t="s">
        <v>33</v>
      </c>
      <c r="L46" s="317" t="s">
        <v>42</v>
      </c>
      <c r="M46" s="317" t="s">
        <v>386</v>
      </c>
      <c r="N46" s="317" t="s">
        <v>249</v>
      </c>
      <c r="O46" s="318" t="s">
        <v>66</v>
      </c>
      <c r="P46" s="318" t="s">
        <v>70</v>
      </c>
      <c r="Q46" s="318" t="s">
        <v>75</v>
      </c>
      <c r="R46" s="318" t="s">
        <v>79</v>
      </c>
      <c r="S46" s="319" t="s">
        <v>84</v>
      </c>
      <c r="T46" s="319" t="s">
        <v>256</v>
      </c>
      <c r="U46" s="319" t="s">
        <v>137</v>
      </c>
      <c r="V46" s="333" t="s">
        <v>155</v>
      </c>
      <c r="W46" s="334" t="s">
        <v>182</v>
      </c>
      <c r="X46" s="335"/>
      <c r="Y46" s="650" t="s">
        <v>183</v>
      </c>
      <c r="AB46" s="1320"/>
      <c r="AC46" s="1320"/>
      <c r="AD46" s="1320"/>
      <c r="AE46" s="1320"/>
      <c r="AF46" s="330"/>
      <c r="AG46" s="336"/>
    </row>
    <row r="47" spans="3:33" ht="26.25" customHeight="1">
      <c r="C47" s="1199" t="s">
        <v>392</v>
      </c>
      <c r="D47" s="1200"/>
      <c r="E47" s="1200"/>
      <c r="F47" s="1200"/>
      <c r="G47" s="1201"/>
      <c r="H47" s="337">
        <f>COUNTIF(H21:H40,"A1")</f>
        <v>0</v>
      </c>
      <c r="I47" s="338">
        <f>COUNTIF(I21:I40,"A1")</f>
        <v>0</v>
      </c>
      <c r="J47" s="338">
        <f>COUNTIF(J21:J40,"A1")</f>
        <v>0</v>
      </c>
      <c r="K47" s="338">
        <f>COUNTIF(K21:K40,"A1")</f>
        <v>0</v>
      </c>
      <c r="L47" s="338">
        <f>COUNTIF(L21:L40,"A1")</f>
        <v>0</v>
      </c>
      <c r="M47" s="338">
        <f>COUNTIF(N21:N40,"A1")</f>
        <v>0</v>
      </c>
      <c r="N47" s="338">
        <f>COUNTIF(M21:M40,"A1")</f>
        <v>0</v>
      </c>
      <c r="O47" s="338">
        <f t="shared" ref="O47:U47" si="1">COUNTIF(O21:O40,"A1")</f>
        <v>0</v>
      </c>
      <c r="P47" s="338">
        <f t="shared" si="1"/>
        <v>0</v>
      </c>
      <c r="Q47" s="338">
        <f t="shared" si="1"/>
        <v>0</v>
      </c>
      <c r="R47" s="338">
        <f t="shared" si="1"/>
        <v>0</v>
      </c>
      <c r="S47" s="338">
        <f t="shared" si="1"/>
        <v>0</v>
      </c>
      <c r="T47" s="338">
        <f t="shared" si="1"/>
        <v>0</v>
      </c>
      <c r="U47" s="339">
        <f t="shared" si="1"/>
        <v>0</v>
      </c>
      <c r="V47" s="340">
        <f t="shared" ref="V47:V53" si="2">SUM(H47:U47)</f>
        <v>0</v>
      </c>
      <c r="W47" s="1266" t="s">
        <v>393</v>
      </c>
      <c r="X47" s="1266"/>
      <c r="Y47" s="1317" t="s">
        <v>394</v>
      </c>
      <c r="AB47" s="330"/>
      <c r="AC47" s="97"/>
      <c r="AD47" s="97"/>
      <c r="AE47" s="341"/>
      <c r="AF47" s="342"/>
      <c r="AG47" s="330"/>
    </row>
    <row r="48" spans="3:33" ht="26.25" customHeight="1">
      <c r="C48" s="1208" t="s">
        <v>395</v>
      </c>
      <c r="D48" s="1209"/>
      <c r="E48" s="1209"/>
      <c r="F48" s="1209"/>
      <c r="G48" s="1210"/>
      <c r="H48" s="343">
        <f>COUNTIF(H21:H40,"A2")</f>
        <v>0</v>
      </c>
      <c r="I48" s="344">
        <f>COUNTIF(I21:I40,"A2")</f>
        <v>0</v>
      </c>
      <c r="J48" s="344">
        <f>COUNTIF(J21:J40,"A2")</f>
        <v>0</v>
      </c>
      <c r="K48" s="344">
        <f>COUNTIF(K21:K40,"A2")</f>
        <v>0</v>
      </c>
      <c r="L48" s="344">
        <f>COUNTIF(L21:L40,"A2")</f>
        <v>0</v>
      </c>
      <c r="M48" s="344">
        <f>COUNTIF(N21:N40,"A2")</f>
        <v>0</v>
      </c>
      <c r="N48" s="344">
        <f>COUNTIF(M21:M40,"A2")</f>
        <v>0</v>
      </c>
      <c r="O48" s="344">
        <f t="shared" ref="O48:U48" si="3">COUNTIF(O21:O40,"A2")</f>
        <v>0</v>
      </c>
      <c r="P48" s="344">
        <f t="shared" si="3"/>
        <v>0</v>
      </c>
      <c r="Q48" s="344">
        <f t="shared" si="3"/>
        <v>0</v>
      </c>
      <c r="R48" s="344">
        <f t="shared" si="3"/>
        <v>0</v>
      </c>
      <c r="S48" s="344">
        <f t="shared" si="3"/>
        <v>0</v>
      </c>
      <c r="T48" s="344">
        <f t="shared" si="3"/>
        <v>0</v>
      </c>
      <c r="U48" s="345">
        <f t="shared" si="3"/>
        <v>0</v>
      </c>
      <c r="V48" s="346">
        <f t="shared" si="2"/>
        <v>0</v>
      </c>
      <c r="W48" s="1266" t="s">
        <v>396</v>
      </c>
      <c r="X48" s="1266"/>
      <c r="Y48" s="1317"/>
      <c r="AB48" s="330"/>
      <c r="AC48" s="347"/>
      <c r="AD48" s="347"/>
      <c r="AE48" s="330"/>
      <c r="AF48" s="342"/>
      <c r="AG48" s="330"/>
    </row>
    <row r="49" spans="3:36" ht="26.25" customHeight="1">
      <c r="C49" s="1208" t="s">
        <v>397</v>
      </c>
      <c r="D49" s="1209"/>
      <c r="E49" s="1209"/>
      <c r="F49" s="1209"/>
      <c r="G49" s="1210"/>
      <c r="H49" s="343">
        <f>COUNTIF(H21:H40,"A3")</f>
        <v>0</v>
      </c>
      <c r="I49" s="344">
        <f>COUNTIF(I21:I40,"A3")</f>
        <v>0</v>
      </c>
      <c r="J49" s="344">
        <f>COUNTIF(J21:J40,"A3")</f>
        <v>0</v>
      </c>
      <c r="K49" s="344">
        <f>COUNTIF(K21:K40,"A3")</f>
        <v>0</v>
      </c>
      <c r="L49" s="344">
        <f>COUNTIF(L21:L40,"A3")</f>
        <v>0</v>
      </c>
      <c r="M49" s="344">
        <f>COUNTIF(N21:N40,"A3")</f>
        <v>0</v>
      </c>
      <c r="N49" s="344">
        <f>COUNTIF(M21:M40,"A3")</f>
        <v>0</v>
      </c>
      <c r="O49" s="344">
        <f t="shared" ref="O49:U49" si="4">COUNTIF(O21:O40,"A3")</f>
        <v>0</v>
      </c>
      <c r="P49" s="344">
        <f t="shared" si="4"/>
        <v>0</v>
      </c>
      <c r="Q49" s="344">
        <f t="shared" si="4"/>
        <v>0</v>
      </c>
      <c r="R49" s="344">
        <f t="shared" si="4"/>
        <v>0</v>
      </c>
      <c r="S49" s="344">
        <f t="shared" si="4"/>
        <v>0</v>
      </c>
      <c r="T49" s="344">
        <f t="shared" si="4"/>
        <v>0</v>
      </c>
      <c r="U49" s="345">
        <f t="shared" si="4"/>
        <v>0</v>
      </c>
      <c r="V49" s="346">
        <f t="shared" si="2"/>
        <v>0</v>
      </c>
      <c r="W49" s="1266" t="s">
        <v>398</v>
      </c>
      <c r="X49" s="1266"/>
      <c r="Y49" s="1317"/>
      <c r="AB49" s="330"/>
      <c r="AC49" s="347"/>
      <c r="AD49" s="347"/>
      <c r="AE49" s="330"/>
      <c r="AF49" s="342"/>
      <c r="AG49" s="330"/>
    </row>
    <row r="50" spans="3:36" ht="26.25" customHeight="1">
      <c r="C50" s="1208" t="s">
        <v>399</v>
      </c>
      <c r="D50" s="1209"/>
      <c r="E50" s="1209"/>
      <c r="F50" s="1209"/>
      <c r="G50" s="1210"/>
      <c r="H50" s="343">
        <f>COUNTIF(H21:H40,"AD")</f>
        <v>0</v>
      </c>
      <c r="I50" s="344">
        <f>COUNTIF(I21:I40,"AD")</f>
        <v>0</v>
      </c>
      <c r="J50" s="344">
        <f>COUNTIF(J21:J40,"AD")</f>
        <v>0</v>
      </c>
      <c r="K50" s="344">
        <f>COUNTIF(K21:K40,"AD")</f>
        <v>0</v>
      </c>
      <c r="L50" s="344">
        <f>COUNTIF(L21:L40,"AD")</f>
        <v>0</v>
      </c>
      <c r="M50" s="344">
        <f>COUNTIF(N21:N40,"AD")</f>
        <v>0</v>
      </c>
      <c r="N50" s="344">
        <f>COUNTIF(M21:M40,"AD")</f>
        <v>0</v>
      </c>
      <c r="O50" s="344">
        <f t="shared" ref="O50:U50" si="5">COUNTIF(O21:O40,"AD")</f>
        <v>0</v>
      </c>
      <c r="P50" s="344">
        <f t="shared" si="5"/>
        <v>0</v>
      </c>
      <c r="Q50" s="344">
        <f t="shared" si="5"/>
        <v>0</v>
      </c>
      <c r="R50" s="344">
        <f t="shared" si="5"/>
        <v>0</v>
      </c>
      <c r="S50" s="344">
        <f t="shared" si="5"/>
        <v>0</v>
      </c>
      <c r="T50" s="344">
        <f t="shared" si="5"/>
        <v>0</v>
      </c>
      <c r="U50" s="345">
        <f t="shared" si="5"/>
        <v>0</v>
      </c>
      <c r="V50" s="346">
        <f t="shared" si="2"/>
        <v>0</v>
      </c>
      <c r="W50" s="1266" t="s">
        <v>400</v>
      </c>
      <c r="X50" s="1266"/>
      <c r="Y50" s="1317"/>
      <c r="AB50" s="330"/>
      <c r="AC50" s="347"/>
      <c r="AD50" s="347"/>
      <c r="AE50" s="330"/>
      <c r="AF50" s="342"/>
      <c r="AG50" s="330"/>
    </row>
    <row r="51" spans="3:36" ht="26.25" customHeight="1">
      <c r="C51" s="1208" t="s">
        <v>401</v>
      </c>
      <c r="D51" s="1209"/>
      <c r="E51" s="1209"/>
      <c r="F51" s="1209"/>
      <c r="G51" s="1210"/>
      <c r="H51" s="343">
        <f>COUNTIF(H21:H40,"P")</f>
        <v>0</v>
      </c>
      <c r="I51" s="344">
        <f>COUNTIF(I21:I40,"P")</f>
        <v>0</v>
      </c>
      <c r="J51" s="344">
        <f>COUNTIF(J21:J40,"P")</f>
        <v>0</v>
      </c>
      <c r="K51" s="344">
        <f>COUNTIF(K21:K40,"P")</f>
        <v>0</v>
      </c>
      <c r="L51" s="344">
        <f>COUNTIF(L21:L40,"P")</f>
        <v>0</v>
      </c>
      <c r="M51" s="344">
        <f>COUNTIF(N21:N40,"P")</f>
        <v>0</v>
      </c>
      <c r="N51" s="344">
        <f>COUNTIF(M21:M40,"P")</f>
        <v>0</v>
      </c>
      <c r="O51" s="344">
        <f t="shared" ref="O51:U51" si="6">COUNTIF(O21:O40,"P")</f>
        <v>0</v>
      </c>
      <c r="P51" s="344">
        <f t="shared" si="6"/>
        <v>0</v>
      </c>
      <c r="Q51" s="344">
        <f t="shared" si="6"/>
        <v>0</v>
      </c>
      <c r="R51" s="344">
        <f t="shared" si="6"/>
        <v>0</v>
      </c>
      <c r="S51" s="344">
        <f t="shared" si="6"/>
        <v>0</v>
      </c>
      <c r="T51" s="344">
        <f t="shared" si="6"/>
        <v>0</v>
      </c>
      <c r="U51" s="345">
        <f t="shared" si="6"/>
        <v>0</v>
      </c>
      <c r="V51" s="346">
        <f t="shared" si="2"/>
        <v>0</v>
      </c>
      <c r="W51" s="1266" t="s">
        <v>402</v>
      </c>
      <c r="X51" s="1266"/>
      <c r="Y51" s="656" t="s">
        <v>403</v>
      </c>
      <c r="AB51" s="330"/>
      <c r="AC51" s="347"/>
      <c r="AD51" s="347"/>
      <c r="AE51" s="330"/>
      <c r="AF51" s="342"/>
      <c r="AG51" s="330"/>
    </row>
    <row r="52" spans="3:36" ht="26.25" customHeight="1" thickBot="1">
      <c r="C52" s="1211" t="s">
        <v>404</v>
      </c>
      <c r="D52" s="1212"/>
      <c r="E52" s="1212"/>
      <c r="F52" s="1212"/>
      <c r="G52" s="1213"/>
      <c r="H52" s="348">
        <f>COUNTIF(H21:H40,"R")</f>
        <v>0</v>
      </c>
      <c r="I52" s="349">
        <f>COUNTIF(I21:I40,"R")</f>
        <v>0</v>
      </c>
      <c r="J52" s="349">
        <f>COUNTIF(J21:J40,"R")</f>
        <v>0</v>
      </c>
      <c r="K52" s="349">
        <f>COUNTIF(K21:K40,"R")</f>
        <v>0</v>
      </c>
      <c r="L52" s="349">
        <f>COUNTIF(L21:L40,"R")</f>
        <v>0</v>
      </c>
      <c r="M52" s="349">
        <f>COUNTIF(N21:N40,"R")</f>
        <v>0</v>
      </c>
      <c r="N52" s="349">
        <f>COUNTIF(M21:M40,"R")</f>
        <v>0</v>
      </c>
      <c r="O52" s="349">
        <f t="shared" ref="O52:U52" si="7">COUNTIF(O21:O40,"R")</f>
        <v>0</v>
      </c>
      <c r="P52" s="349">
        <f t="shared" si="7"/>
        <v>0</v>
      </c>
      <c r="Q52" s="349">
        <f t="shared" si="7"/>
        <v>0</v>
      </c>
      <c r="R52" s="349">
        <f t="shared" si="7"/>
        <v>0</v>
      </c>
      <c r="S52" s="349">
        <f t="shared" si="7"/>
        <v>0</v>
      </c>
      <c r="T52" s="349">
        <f t="shared" si="7"/>
        <v>0</v>
      </c>
      <c r="U52" s="350">
        <f t="shared" si="7"/>
        <v>0</v>
      </c>
      <c r="V52" s="351">
        <f t="shared" si="2"/>
        <v>0</v>
      </c>
      <c r="W52" s="1267" t="s">
        <v>405</v>
      </c>
      <c r="X52" s="1267"/>
      <c r="Y52" s="652" t="s">
        <v>406</v>
      </c>
      <c r="AB52" s="330"/>
      <c r="AC52" s="347"/>
      <c r="AD52" s="347"/>
      <c r="AE52" s="330"/>
      <c r="AF52" s="342"/>
      <c r="AG52" s="330"/>
    </row>
    <row r="53" spans="3:36" ht="26.25" customHeight="1" thickBot="1">
      <c r="C53" s="1205" t="s">
        <v>407</v>
      </c>
      <c r="D53" s="1205"/>
      <c r="E53" s="1205"/>
      <c r="F53" s="1205"/>
      <c r="G53" s="1205"/>
      <c r="H53" s="352">
        <f t="shared" ref="H53:U53" si="8">SUM(H47:H52)</f>
        <v>0</v>
      </c>
      <c r="I53" s="352">
        <f t="shared" si="8"/>
        <v>0</v>
      </c>
      <c r="J53" s="352">
        <f t="shared" si="8"/>
        <v>0</v>
      </c>
      <c r="K53" s="352">
        <f t="shared" si="8"/>
        <v>0</v>
      </c>
      <c r="L53" s="352">
        <f t="shared" si="8"/>
        <v>0</v>
      </c>
      <c r="M53" s="352">
        <f t="shared" si="8"/>
        <v>0</v>
      </c>
      <c r="N53" s="352">
        <f t="shared" si="8"/>
        <v>0</v>
      </c>
      <c r="O53" s="352">
        <f t="shared" si="8"/>
        <v>0</v>
      </c>
      <c r="P53" s="352">
        <f t="shared" si="8"/>
        <v>0</v>
      </c>
      <c r="Q53" s="352">
        <f t="shared" si="8"/>
        <v>0</v>
      </c>
      <c r="R53" s="352">
        <f t="shared" si="8"/>
        <v>0</v>
      </c>
      <c r="S53" s="352">
        <f t="shared" si="8"/>
        <v>0</v>
      </c>
      <c r="T53" s="352">
        <f t="shared" si="8"/>
        <v>0</v>
      </c>
      <c r="U53" s="353">
        <f t="shared" si="8"/>
        <v>0</v>
      </c>
      <c r="V53" s="333">
        <f t="shared" si="2"/>
        <v>0</v>
      </c>
      <c r="W53" s="1300" t="s">
        <v>408</v>
      </c>
      <c r="X53" s="1301"/>
      <c r="Y53" s="1304" t="e">
        <f>Y41/X13</f>
        <v>#DIV/0!</v>
      </c>
      <c r="AB53" s="330"/>
      <c r="AC53" s="347"/>
      <c r="AD53" s="347"/>
      <c r="AE53" s="330"/>
      <c r="AF53" s="330"/>
      <c r="AG53" s="330"/>
    </row>
    <row r="54" spans="3:36" ht="24.75" customHeight="1" thickBot="1">
      <c r="C54" s="1224" t="s">
        <v>409</v>
      </c>
      <c r="D54" s="1225"/>
      <c r="E54" s="1225"/>
      <c r="F54" s="1226"/>
      <c r="G54" s="354">
        <f>SUM(V47:V50)</f>
        <v>0</v>
      </c>
      <c r="H54" s="1217" t="s">
        <v>410</v>
      </c>
      <c r="I54" s="1218"/>
      <c r="J54" s="1218"/>
      <c r="K54" s="1218"/>
      <c r="L54" s="1218"/>
      <c r="M54" s="1219"/>
      <c r="N54" s="355">
        <f>V52</f>
        <v>0</v>
      </c>
      <c r="O54" s="1287" t="s">
        <v>411</v>
      </c>
      <c r="P54" s="1288"/>
      <c r="Q54" s="1288"/>
      <c r="R54" s="1288"/>
      <c r="S54" s="1288"/>
      <c r="T54" s="1288"/>
      <c r="U54" s="1289"/>
      <c r="V54" s="356">
        <f>V51</f>
        <v>0</v>
      </c>
      <c r="W54" s="1302"/>
      <c r="X54" s="1303"/>
      <c r="Y54" s="1305"/>
      <c r="AB54" s="330"/>
      <c r="AC54" s="330"/>
      <c r="AD54" s="330"/>
      <c r="AE54" s="330"/>
      <c r="AF54" s="330"/>
      <c r="AG54" s="330"/>
    </row>
    <row r="55" spans="3:36">
      <c r="C55" s="297" t="s">
        <v>412</v>
      </c>
      <c r="D55" s="297"/>
      <c r="E55" s="297"/>
      <c r="F55" s="297"/>
      <c r="G55" s="297"/>
      <c r="H55" s="297"/>
      <c r="I55" s="297"/>
      <c r="J55" s="297"/>
      <c r="K55" s="297"/>
      <c r="L55" s="297"/>
      <c r="M55" s="297"/>
      <c r="N55" s="297"/>
      <c r="O55" s="297"/>
      <c r="P55" s="297"/>
      <c r="Q55" s="297"/>
      <c r="R55" s="297"/>
      <c r="S55" s="297"/>
      <c r="T55" s="297"/>
      <c r="U55" s="297"/>
      <c r="V55" s="297"/>
      <c r="W55" s="297"/>
      <c r="X55" s="297"/>
      <c r="Y55" s="297"/>
      <c r="AB55" s="330"/>
      <c r="AC55" s="330"/>
      <c r="AD55" s="330"/>
      <c r="AE55" s="330"/>
      <c r="AF55" s="330"/>
      <c r="AG55" s="330"/>
    </row>
    <row r="56" spans="3:36">
      <c r="C56" s="297"/>
      <c r="D56" s="297"/>
      <c r="E56" s="297"/>
      <c r="F56" s="297"/>
      <c r="G56" s="297"/>
      <c r="H56" s="297"/>
      <c r="I56" s="297"/>
      <c r="J56" s="297"/>
      <c r="K56" s="297"/>
      <c r="L56" s="297"/>
      <c r="M56" s="297"/>
      <c r="N56" s="297"/>
      <c r="O56" s="297"/>
      <c r="P56" s="297"/>
      <c r="Q56" s="297"/>
      <c r="R56" s="297"/>
      <c r="S56" s="297"/>
      <c r="T56" s="297"/>
      <c r="U56" s="297"/>
      <c r="W56" s="297"/>
      <c r="X56" s="297"/>
      <c r="Y56" s="297"/>
      <c r="AB56" s="330"/>
      <c r="AC56" s="330"/>
      <c r="AD56" s="330"/>
      <c r="AE56" s="330"/>
      <c r="AF56" s="330"/>
      <c r="AG56" s="330"/>
    </row>
    <row r="57" spans="3:36" ht="14.25" customHeight="1">
      <c r="C57" s="297"/>
      <c r="D57" s="297"/>
      <c r="E57" s="297"/>
      <c r="F57" s="297"/>
      <c r="G57" s="297"/>
      <c r="H57" s="297"/>
      <c r="I57" s="297"/>
      <c r="J57" s="297"/>
      <c r="K57" s="297"/>
      <c r="L57" s="297"/>
      <c r="M57" s="297"/>
      <c r="N57" s="297"/>
      <c r="O57" s="297"/>
      <c r="P57" s="297"/>
      <c r="Q57" s="297"/>
      <c r="R57" s="297"/>
      <c r="S57" s="297"/>
      <c r="T57" s="297"/>
      <c r="U57" s="297"/>
      <c r="V57" s="297"/>
      <c r="W57" s="297"/>
      <c r="X57" s="297"/>
      <c r="Y57" s="297"/>
      <c r="AB57" s="330"/>
      <c r="AC57" s="330"/>
      <c r="AD57" s="330"/>
      <c r="AE57" s="330"/>
      <c r="AF57" s="330"/>
      <c r="AG57" s="330"/>
    </row>
    <row r="58" spans="3:36" ht="18" customHeight="1">
      <c r="C58" s="1259" t="s">
        <v>413</v>
      </c>
      <c r="D58" s="1259"/>
      <c r="E58" s="1259"/>
      <c r="F58" s="1259"/>
      <c r="G58" s="1259"/>
      <c r="H58" s="1259"/>
      <c r="I58" s="1259"/>
      <c r="J58" s="1259"/>
      <c r="K58" s="1259"/>
      <c r="L58" s="1259"/>
      <c r="M58" s="1259"/>
      <c r="N58" s="1259"/>
      <c r="O58" s="1259"/>
      <c r="P58" s="1259"/>
      <c r="Q58" s="1259"/>
      <c r="R58" s="1259"/>
      <c r="S58" s="1259"/>
      <c r="T58" s="1259"/>
      <c r="U58" s="1259"/>
      <c r="V58" s="1259"/>
      <c r="W58" s="1259"/>
      <c r="X58" s="1259"/>
      <c r="Y58" s="297"/>
      <c r="AB58" s="330"/>
      <c r="AC58" s="330"/>
      <c r="AD58" s="330"/>
      <c r="AE58" s="330"/>
      <c r="AF58" s="330"/>
      <c r="AG58" s="330"/>
    </row>
    <row r="59" spans="3:36" ht="18.75" customHeight="1">
      <c r="C59" s="357" t="s">
        <v>380</v>
      </c>
      <c r="D59" s="358"/>
      <c r="E59" s="358"/>
      <c r="F59" s="359"/>
      <c r="G59" s="359"/>
      <c r="H59" s="1260" t="s">
        <v>414</v>
      </c>
      <c r="I59" s="1261"/>
      <c r="J59" s="1261"/>
      <c r="K59" s="1261"/>
      <c r="L59" s="1261"/>
      <c r="M59" s="1261"/>
      <c r="N59" s="1261"/>
      <c r="O59" s="1261"/>
      <c r="P59" s="1261"/>
      <c r="Q59" s="1261"/>
      <c r="R59" s="1261"/>
      <c r="S59" s="1261"/>
      <c r="T59" s="1261"/>
      <c r="U59" s="1261"/>
      <c r="V59" s="1261"/>
      <c r="W59" s="1261"/>
      <c r="X59" s="1261"/>
      <c r="Y59" s="1262"/>
    </row>
    <row r="60" spans="3:36" ht="60.75" customHeight="1">
      <c r="C60" s="1124" t="s">
        <v>318</v>
      </c>
      <c r="D60" s="1124"/>
      <c r="E60" s="1124"/>
      <c r="F60" s="1124" t="s">
        <v>415</v>
      </c>
      <c r="G60" s="1124"/>
      <c r="H60" s="1131" t="str">
        <f>'R(1)'!I13</f>
        <v>Manufactura o mano de obra</v>
      </c>
      <c r="I60" s="1131"/>
      <c r="J60" s="1131" t="str">
        <f>'R(1)'!J13</f>
        <v>Filtraciones, sellos</v>
      </c>
      <c r="K60" s="1131"/>
      <c r="L60" s="1131" t="str">
        <f>'R(1)'!K13</f>
        <v>Fijaciones, uniones</v>
      </c>
      <c r="M60" s="1131"/>
      <c r="N60" s="1131" t="str">
        <f>'R(1)'!L13</f>
        <v>Armado, ensamblaje, falta de elementos</v>
      </c>
      <c r="O60" s="1131"/>
      <c r="P60" s="1131" t="str">
        <f>'R(1)'!M13</f>
        <v>Dimensiones, escuadrías</v>
      </c>
      <c r="Q60" s="1131"/>
      <c r="R60" s="1131" t="str">
        <f>'R(1)'!N13</f>
        <v xml:space="preserve">Pendientes, plomos </v>
      </c>
      <c r="S60" s="1131"/>
      <c r="T60" s="1131" t="str">
        <f>'R(1)'!O13</f>
        <v>Tipo y/o calidad de materiales</v>
      </c>
      <c r="U60" s="1131"/>
      <c r="V60" s="360" t="str">
        <f>'R(1)'!P13</f>
        <v>Funcionamiento del sistema</v>
      </c>
      <c r="W60" s="360" t="str">
        <f>'R(1)'!Q13</f>
        <v>Limpieza, aseo</v>
      </c>
      <c r="X60" s="360" t="str">
        <f>'R(1)'!R13</f>
        <v>Otros</v>
      </c>
      <c r="Y60" s="360" t="s">
        <v>416</v>
      </c>
      <c r="AC60" s="224"/>
      <c r="AD60" s="361"/>
      <c r="AE60" s="361"/>
      <c r="AF60" s="361"/>
      <c r="AG60" s="361"/>
      <c r="AH60" s="361"/>
      <c r="AI60" s="361"/>
      <c r="AJ60" s="361"/>
    </row>
    <row r="61" spans="3:36" ht="21" customHeight="1">
      <c r="C61" s="1125" t="s">
        <v>121</v>
      </c>
      <c r="D61" s="1127" t="s">
        <v>10</v>
      </c>
      <c r="E61" s="1128"/>
      <c r="F61" s="1206">
        <f>'Resumen Propuesta'!G$32</f>
        <v>0</v>
      </c>
      <c r="G61" s="1207"/>
      <c r="H61" s="1197">
        <f>rechazos!E4</f>
        <v>0</v>
      </c>
      <c r="I61" s="1197"/>
      <c r="J61" s="1197">
        <f>rechazos!G4</f>
        <v>0</v>
      </c>
      <c r="K61" s="1197"/>
      <c r="L61" s="1197">
        <f>rechazos!I4</f>
        <v>0</v>
      </c>
      <c r="M61" s="1197"/>
      <c r="N61" s="1197">
        <f>rechazos!K4</f>
        <v>0</v>
      </c>
      <c r="O61" s="1197"/>
      <c r="P61" s="1197">
        <f>rechazos!M4</f>
        <v>0</v>
      </c>
      <c r="Q61" s="1197"/>
      <c r="R61" s="1197">
        <f>rechazos!O4</f>
        <v>0</v>
      </c>
      <c r="S61" s="1197"/>
      <c r="T61" s="1197">
        <f>rechazos!Q4</f>
        <v>0</v>
      </c>
      <c r="U61" s="1197"/>
      <c r="V61" s="649">
        <f>rechazos!S4</f>
        <v>0</v>
      </c>
      <c r="W61" s="649">
        <f>rechazos!T4</f>
        <v>0</v>
      </c>
      <c r="X61" s="649">
        <f>rechazos!U4</f>
        <v>0</v>
      </c>
      <c r="Y61" s="649">
        <f>SUM(H61:X61)</f>
        <v>0</v>
      </c>
      <c r="AC61" s="362"/>
    </row>
    <row r="62" spans="3:36" ht="21" customHeight="1">
      <c r="C62" s="1126"/>
      <c r="D62" s="1130" t="s">
        <v>20</v>
      </c>
      <c r="E62" s="1130"/>
      <c r="F62" s="1206">
        <f>'Resumen Propuesta'!H$32</f>
        <v>0</v>
      </c>
      <c r="G62" s="1207"/>
      <c r="H62" s="1197">
        <f>rechazos!E5</f>
        <v>0</v>
      </c>
      <c r="I62" s="1197"/>
      <c r="J62" s="1197">
        <f>rechazos!G5</f>
        <v>0</v>
      </c>
      <c r="K62" s="1197"/>
      <c r="L62" s="1197">
        <f>rechazos!I5</f>
        <v>0</v>
      </c>
      <c r="M62" s="1197"/>
      <c r="N62" s="1197">
        <f>rechazos!K5</f>
        <v>0</v>
      </c>
      <c r="O62" s="1197"/>
      <c r="P62" s="1197">
        <f>rechazos!M5</f>
        <v>0</v>
      </c>
      <c r="Q62" s="1197"/>
      <c r="R62" s="1197">
        <f>rechazos!O5</f>
        <v>0</v>
      </c>
      <c r="S62" s="1197"/>
      <c r="T62" s="1197">
        <f>rechazos!Q5</f>
        <v>0</v>
      </c>
      <c r="U62" s="1197"/>
      <c r="V62" s="649">
        <f>rechazos!S5</f>
        <v>0</v>
      </c>
      <c r="W62" s="649">
        <f>rechazos!T5</f>
        <v>0</v>
      </c>
      <c r="X62" s="649">
        <f>rechazos!U5</f>
        <v>0</v>
      </c>
      <c r="Y62" s="649">
        <f t="shared" ref="Y62:Y75" si="9">SUM(H62:X62)</f>
        <v>0</v>
      </c>
      <c r="AC62" s="362"/>
    </row>
    <row r="63" spans="3:36" ht="21" customHeight="1">
      <c r="C63" s="1126"/>
      <c r="D63" s="1130" t="s">
        <v>27</v>
      </c>
      <c r="E63" s="1130"/>
      <c r="F63" s="1206">
        <f>'Resumen Propuesta'!I$32</f>
        <v>0</v>
      </c>
      <c r="G63" s="1207"/>
      <c r="H63" s="1197">
        <f>rechazos!E6</f>
        <v>0</v>
      </c>
      <c r="I63" s="1197"/>
      <c r="J63" s="1197">
        <f>rechazos!G6</f>
        <v>0</v>
      </c>
      <c r="K63" s="1197"/>
      <c r="L63" s="1197">
        <f>rechazos!I6</f>
        <v>0</v>
      </c>
      <c r="M63" s="1197"/>
      <c r="N63" s="1197">
        <f>rechazos!K6</f>
        <v>0</v>
      </c>
      <c r="O63" s="1197"/>
      <c r="P63" s="1197">
        <f>rechazos!M6</f>
        <v>0</v>
      </c>
      <c r="Q63" s="1197"/>
      <c r="R63" s="1197">
        <f>rechazos!O6</f>
        <v>0</v>
      </c>
      <c r="S63" s="1197"/>
      <c r="T63" s="1197">
        <f>rechazos!Q6</f>
        <v>0</v>
      </c>
      <c r="U63" s="1197"/>
      <c r="V63" s="649">
        <f>rechazos!S6</f>
        <v>0</v>
      </c>
      <c r="W63" s="649">
        <f>rechazos!T6</f>
        <v>0</v>
      </c>
      <c r="X63" s="649">
        <f>rechazos!U6</f>
        <v>0</v>
      </c>
      <c r="Y63" s="649">
        <f t="shared" si="9"/>
        <v>0</v>
      </c>
      <c r="AC63" s="362"/>
    </row>
    <row r="64" spans="3:36" ht="21" customHeight="1">
      <c r="C64" s="1134" t="s">
        <v>32</v>
      </c>
      <c r="D64" s="1137" t="s">
        <v>33</v>
      </c>
      <c r="E64" s="1137"/>
      <c r="F64" s="1206">
        <f>'Resumen Propuesta'!J$32</f>
        <v>0</v>
      </c>
      <c r="G64" s="1207"/>
      <c r="H64" s="1197">
        <f>rechazos!E7</f>
        <v>0</v>
      </c>
      <c r="I64" s="1197"/>
      <c r="J64" s="1197">
        <f>rechazos!G7</f>
        <v>0</v>
      </c>
      <c r="K64" s="1197"/>
      <c r="L64" s="1197">
        <f>rechazos!I7</f>
        <v>0</v>
      </c>
      <c r="M64" s="1197"/>
      <c r="N64" s="1197">
        <f>rechazos!K7</f>
        <v>0</v>
      </c>
      <c r="O64" s="1197"/>
      <c r="P64" s="1197">
        <f>rechazos!M7</f>
        <v>0</v>
      </c>
      <c r="Q64" s="1197"/>
      <c r="R64" s="1197">
        <f>rechazos!O7</f>
        <v>0</v>
      </c>
      <c r="S64" s="1197"/>
      <c r="T64" s="1197">
        <f>rechazos!Q7</f>
        <v>0</v>
      </c>
      <c r="U64" s="1197"/>
      <c r="V64" s="649">
        <f>rechazos!S7</f>
        <v>0</v>
      </c>
      <c r="W64" s="649">
        <f>rechazos!T7</f>
        <v>0</v>
      </c>
      <c r="X64" s="649">
        <f>rechazos!U7</f>
        <v>0</v>
      </c>
      <c r="Y64" s="649">
        <f t="shared" si="9"/>
        <v>0</v>
      </c>
      <c r="AC64" s="362"/>
    </row>
    <row r="65" spans="3:29" ht="21" customHeight="1">
      <c r="C65" s="1135"/>
      <c r="D65" s="1137" t="s">
        <v>42</v>
      </c>
      <c r="E65" s="1137"/>
      <c r="F65" s="1206">
        <f>'Resumen Propuesta'!K$32</f>
        <v>0</v>
      </c>
      <c r="G65" s="1207"/>
      <c r="H65" s="1197">
        <f>rechazos!E8</f>
        <v>0</v>
      </c>
      <c r="I65" s="1197"/>
      <c r="J65" s="1197">
        <f>rechazos!G8</f>
        <v>0</v>
      </c>
      <c r="K65" s="1197"/>
      <c r="L65" s="1197">
        <f>rechazos!I8</f>
        <v>0</v>
      </c>
      <c r="M65" s="1197"/>
      <c r="N65" s="1197">
        <f>rechazos!K8</f>
        <v>0</v>
      </c>
      <c r="O65" s="1197"/>
      <c r="P65" s="1197">
        <f>rechazos!M8</f>
        <v>0</v>
      </c>
      <c r="Q65" s="1197"/>
      <c r="R65" s="1197">
        <f>rechazos!O8</f>
        <v>0</v>
      </c>
      <c r="S65" s="1197"/>
      <c r="T65" s="1197">
        <f>rechazos!Q8</f>
        <v>0</v>
      </c>
      <c r="U65" s="1197"/>
      <c r="V65" s="649">
        <f>rechazos!S8</f>
        <v>0</v>
      </c>
      <c r="W65" s="649">
        <f>rechazos!T8</f>
        <v>0</v>
      </c>
      <c r="X65" s="649">
        <f>rechazos!U8</f>
        <v>0</v>
      </c>
      <c r="Y65" s="649">
        <f t="shared" si="9"/>
        <v>0</v>
      </c>
      <c r="AC65" s="362"/>
    </row>
    <row r="66" spans="3:29" ht="21" customHeight="1">
      <c r="C66" s="1135"/>
      <c r="D66" s="1137" t="s">
        <v>133</v>
      </c>
      <c r="E66" s="1137"/>
      <c r="F66" s="1206">
        <f>'Resumen Propuesta'!L$32</f>
        <v>0</v>
      </c>
      <c r="G66" s="1207"/>
      <c r="H66" s="1197">
        <f>rechazos!E9</f>
        <v>0</v>
      </c>
      <c r="I66" s="1197"/>
      <c r="J66" s="1197">
        <f>rechazos!G9</f>
        <v>0</v>
      </c>
      <c r="K66" s="1197"/>
      <c r="L66" s="1197">
        <f>rechazos!I9</f>
        <v>0</v>
      </c>
      <c r="M66" s="1197"/>
      <c r="N66" s="1197">
        <f>rechazos!K9</f>
        <v>0</v>
      </c>
      <c r="O66" s="1197"/>
      <c r="P66" s="1197">
        <f>rechazos!M9</f>
        <v>0</v>
      </c>
      <c r="Q66" s="1197"/>
      <c r="R66" s="1197">
        <f>rechazos!O9</f>
        <v>0</v>
      </c>
      <c r="S66" s="1197"/>
      <c r="T66" s="1197">
        <f>rechazos!Q9</f>
        <v>0</v>
      </c>
      <c r="U66" s="1197"/>
      <c r="V66" s="649">
        <f>rechazos!S9</f>
        <v>0</v>
      </c>
      <c r="W66" s="649">
        <f>rechazos!T9</f>
        <v>0</v>
      </c>
      <c r="X66" s="649">
        <f>rechazos!U9</f>
        <v>0</v>
      </c>
      <c r="Y66" s="649">
        <f t="shared" si="9"/>
        <v>0</v>
      </c>
      <c r="AC66" s="362"/>
    </row>
    <row r="67" spans="3:29" ht="21" customHeight="1">
      <c r="C67" s="1136"/>
      <c r="D67" s="1137" t="s">
        <v>249</v>
      </c>
      <c r="E67" s="1137"/>
      <c r="F67" s="1206">
        <f>'Resumen Propuesta'!M$32</f>
        <v>0</v>
      </c>
      <c r="G67" s="1207"/>
      <c r="H67" s="1197">
        <f>rechazos!E10</f>
        <v>0</v>
      </c>
      <c r="I67" s="1197"/>
      <c r="J67" s="1197">
        <f>rechazos!G10</f>
        <v>0</v>
      </c>
      <c r="K67" s="1197"/>
      <c r="L67" s="1197">
        <f>rechazos!I10</f>
        <v>0</v>
      </c>
      <c r="M67" s="1197"/>
      <c r="N67" s="1197">
        <f>rechazos!K10</f>
        <v>0</v>
      </c>
      <c r="O67" s="1197"/>
      <c r="P67" s="1197">
        <f>rechazos!M10</f>
        <v>0</v>
      </c>
      <c r="Q67" s="1197"/>
      <c r="R67" s="1197">
        <f>rechazos!O10</f>
        <v>0</v>
      </c>
      <c r="S67" s="1197"/>
      <c r="T67" s="1197">
        <f>rechazos!Q10</f>
        <v>0</v>
      </c>
      <c r="U67" s="1197"/>
      <c r="V67" s="649">
        <f>rechazos!S10</f>
        <v>0</v>
      </c>
      <c r="W67" s="649">
        <f>rechazos!T10</f>
        <v>0</v>
      </c>
      <c r="X67" s="649">
        <f>rechazos!U10</f>
        <v>0</v>
      </c>
      <c r="Y67" s="649">
        <f t="shared" si="9"/>
        <v>0</v>
      </c>
      <c r="AC67" s="362"/>
    </row>
    <row r="68" spans="3:29" ht="21" customHeight="1">
      <c r="C68" s="1138" t="s">
        <v>263</v>
      </c>
      <c r="D68" s="1140" t="s">
        <v>66</v>
      </c>
      <c r="E68" s="1140"/>
      <c r="F68" s="1206">
        <f>'Resumen Propuesta'!N$32</f>
        <v>0</v>
      </c>
      <c r="G68" s="1207"/>
      <c r="H68" s="1197">
        <f>rechazos!E11</f>
        <v>0</v>
      </c>
      <c r="I68" s="1197"/>
      <c r="J68" s="1197">
        <f>rechazos!G11</f>
        <v>0</v>
      </c>
      <c r="K68" s="1197"/>
      <c r="L68" s="1197">
        <f>rechazos!I11</f>
        <v>0</v>
      </c>
      <c r="M68" s="1197"/>
      <c r="N68" s="1197">
        <f>rechazos!K11</f>
        <v>0</v>
      </c>
      <c r="O68" s="1197"/>
      <c r="P68" s="1197">
        <f>rechazos!M11</f>
        <v>0</v>
      </c>
      <c r="Q68" s="1197"/>
      <c r="R68" s="1197">
        <f>rechazos!O11</f>
        <v>0</v>
      </c>
      <c r="S68" s="1197"/>
      <c r="T68" s="1197">
        <f>rechazos!Q11</f>
        <v>0</v>
      </c>
      <c r="U68" s="1197"/>
      <c r="V68" s="649">
        <f>rechazos!S11</f>
        <v>0</v>
      </c>
      <c r="W68" s="649">
        <f>rechazos!T11</f>
        <v>0</v>
      </c>
      <c r="X68" s="649">
        <f>rechazos!U11</f>
        <v>0</v>
      </c>
      <c r="Y68" s="649">
        <f t="shared" si="9"/>
        <v>0</v>
      </c>
      <c r="AC68" s="362"/>
    </row>
    <row r="69" spans="3:29" ht="21" customHeight="1">
      <c r="C69" s="1138"/>
      <c r="D69" s="1140" t="s">
        <v>70</v>
      </c>
      <c r="E69" s="1140"/>
      <c r="F69" s="1206">
        <f>'Resumen Propuesta'!O$32</f>
        <v>0</v>
      </c>
      <c r="G69" s="1207"/>
      <c r="H69" s="1197">
        <f>rechazos!E12</f>
        <v>0</v>
      </c>
      <c r="I69" s="1197"/>
      <c r="J69" s="1197">
        <f>rechazos!G12</f>
        <v>0</v>
      </c>
      <c r="K69" s="1197"/>
      <c r="L69" s="1197">
        <f>rechazos!I12</f>
        <v>0</v>
      </c>
      <c r="M69" s="1197"/>
      <c r="N69" s="1197">
        <f>rechazos!K12</f>
        <v>0</v>
      </c>
      <c r="O69" s="1197"/>
      <c r="P69" s="1197">
        <f>rechazos!M12</f>
        <v>0</v>
      </c>
      <c r="Q69" s="1197"/>
      <c r="R69" s="1197">
        <f>rechazos!O12</f>
        <v>0</v>
      </c>
      <c r="S69" s="1197"/>
      <c r="T69" s="1197">
        <f>rechazos!Q12</f>
        <v>0</v>
      </c>
      <c r="U69" s="1197"/>
      <c r="V69" s="649">
        <f>rechazos!S12</f>
        <v>0</v>
      </c>
      <c r="W69" s="649">
        <f>rechazos!T12</f>
        <v>0</v>
      </c>
      <c r="X69" s="649">
        <f>rechazos!U12</f>
        <v>0</v>
      </c>
      <c r="Y69" s="649">
        <f t="shared" si="9"/>
        <v>0</v>
      </c>
      <c r="AC69" s="362"/>
    </row>
    <row r="70" spans="3:29" ht="21" customHeight="1">
      <c r="C70" s="1138"/>
      <c r="D70" s="1140" t="s">
        <v>75</v>
      </c>
      <c r="E70" s="1140"/>
      <c r="F70" s="1206">
        <f>'Resumen Propuesta'!P$32</f>
        <v>0</v>
      </c>
      <c r="G70" s="1207"/>
      <c r="H70" s="1197">
        <f>rechazos!E13</f>
        <v>0</v>
      </c>
      <c r="I70" s="1197"/>
      <c r="J70" s="1197">
        <f>rechazos!G13</f>
        <v>0</v>
      </c>
      <c r="K70" s="1197"/>
      <c r="L70" s="1197">
        <f>rechazos!I13</f>
        <v>0</v>
      </c>
      <c r="M70" s="1197"/>
      <c r="N70" s="1197">
        <f>rechazos!K13</f>
        <v>0</v>
      </c>
      <c r="O70" s="1197"/>
      <c r="P70" s="1197">
        <f>rechazos!M13</f>
        <v>0</v>
      </c>
      <c r="Q70" s="1197"/>
      <c r="R70" s="1197">
        <f>rechazos!O13</f>
        <v>0</v>
      </c>
      <c r="S70" s="1197"/>
      <c r="T70" s="1197">
        <f>rechazos!Q13</f>
        <v>0</v>
      </c>
      <c r="U70" s="1197"/>
      <c r="V70" s="649">
        <f>rechazos!S13</f>
        <v>0</v>
      </c>
      <c r="W70" s="649">
        <f>rechazos!T13</f>
        <v>0</v>
      </c>
      <c r="X70" s="649">
        <f>rechazos!U13</f>
        <v>0</v>
      </c>
      <c r="Y70" s="649">
        <f t="shared" si="9"/>
        <v>0</v>
      </c>
      <c r="AC70" s="362"/>
    </row>
    <row r="71" spans="3:29" ht="21" customHeight="1">
      <c r="C71" s="1138"/>
      <c r="D71" s="1140" t="s">
        <v>79</v>
      </c>
      <c r="E71" s="1140"/>
      <c r="F71" s="1206">
        <f>'Resumen Propuesta'!Q$32</f>
        <v>0</v>
      </c>
      <c r="G71" s="1207"/>
      <c r="H71" s="1197">
        <f>rechazos!E14</f>
        <v>0</v>
      </c>
      <c r="I71" s="1197"/>
      <c r="J71" s="1197">
        <f>rechazos!G14</f>
        <v>0</v>
      </c>
      <c r="K71" s="1197"/>
      <c r="L71" s="1197">
        <f>rechazos!I14</f>
        <v>0</v>
      </c>
      <c r="M71" s="1197"/>
      <c r="N71" s="1197">
        <f>rechazos!K14</f>
        <v>0</v>
      </c>
      <c r="O71" s="1197"/>
      <c r="P71" s="1197">
        <f>rechazos!M14</f>
        <v>0</v>
      </c>
      <c r="Q71" s="1197"/>
      <c r="R71" s="1197">
        <f>rechazos!O14</f>
        <v>0</v>
      </c>
      <c r="S71" s="1197"/>
      <c r="T71" s="1197">
        <f>rechazos!Q14</f>
        <v>0</v>
      </c>
      <c r="U71" s="1197"/>
      <c r="V71" s="649">
        <f>rechazos!S14</f>
        <v>0</v>
      </c>
      <c r="W71" s="649">
        <f>rechazos!T14</f>
        <v>0</v>
      </c>
      <c r="X71" s="649">
        <f>rechazos!U14</f>
        <v>0</v>
      </c>
      <c r="Y71" s="649">
        <f t="shared" si="9"/>
        <v>0</v>
      </c>
      <c r="AC71" s="362"/>
    </row>
    <row r="72" spans="3:29" ht="21" customHeight="1">
      <c r="C72" s="1142" t="s">
        <v>83</v>
      </c>
      <c r="D72" s="1148" t="s">
        <v>84</v>
      </c>
      <c r="E72" s="1148"/>
      <c r="F72" s="1206">
        <f>'Resumen Propuesta'!R$32</f>
        <v>0</v>
      </c>
      <c r="G72" s="1207"/>
      <c r="H72" s="1197">
        <f>rechazos!E15</f>
        <v>0</v>
      </c>
      <c r="I72" s="1197"/>
      <c r="J72" s="1197">
        <f>rechazos!G15</f>
        <v>0</v>
      </c>
      <c r="K72" s="1197"/>
      <c r="L72" s="1197">
        <f>rechazos!I15</f>
        <v>0</v>
      </c>
      <c r="M72" s="1197"/>
      <c r="N72" s="1197">
        <f>rechazos!K15</f>
        <v>0</v>
      </c>
      <c r="O72" s="1197"/>
      <c r="P72" s="1197">
        <f>rechazos!M15</f>
        <v>0</v>
      </c>
      <c r="Q72" s="1197"/>
      <c r="R72" s="1197">
        <f>rechazos!O15</f>
        <v>0</v>
      </c>
      <c r="S72" s="1197"/>
      <c r="T72" s="1197">
        <f>rechazos!Q15</f>
        <v>0</v>
      </c>
      <c r="U72" s="1197"/>
      <c r="V72" s="649">
        <f>rechazos!S15</f>
        <v>0</v>
      </c>
      <c r="W72" s="649">
        <f>rechazos!T15</f>
        <v>0</v>
      </c>
      <c r="X72" s="649">
        <f>rechazos!U15</f>
        <v>0</v>
      </c>
      <c r="Y72" s="649">
        <f t="shared" si="9"/>
        <v>0</v>
      </c>
      <c r="AC72" s="362"/>
    </row>
    <row r="73" spans="3:29" ht="21" customHeight="1">
      <c r="C73" s="1142"/>
      <c r="D73" s="1148" t="s">
        <v>256</v>
      </c>
      <c r="E73" s="1148"/>
      <c r="F73" s="1206">
        <f>'Resumen Propuesta'!S$32</f>
        <v>0</v>
      </c>
      <c r="G73" s="1207"/>
      <c r="H73" s="1197">
        <f>rechazos!E16</f>
        <v>0</v>
      </c>
      <c r="I73" s="1197"/>
      <c r="J73" s="1197">
        <f>rechazos!G16</f>
        <v>0</v>
      </c>
      <c r="K73" s="1197"/>
      <c r="L73" s="1197">
        <f>rechazos!I16</f>
        <v>0</v>
      </c>
      <c r="M73" s="1197"/>
      <c r="N73" s="1197">
        <f>rechazos!K16</f>
        <v>0</v>
      </c>
      <c r="O73" s="1197"/>
      <c r="P73" s="1197">
        <f>rechazos!M16</f>
        <v>0</v>
      </c>
      <c r="Q73" s="1197"/>
      <c r="R73" s="1197">
        <f>rechazos!O16</f>
        <v>0</v>
      </c>
      <c r="S73" s="1197"/>
      <c r="T73" s="1197">
        <f>rechazos!Q16</f>
        <v>0</v>
      </c>
      <c r="U73" s="1197"/>
      <c r="V73" s="649">
        <f>rechazos!S16</f>
        <v>0</v>
      </c>
      <c r="W73" s="649">
        <f>rechazos!T16</f>
        <v>0</v>
      </c>
      <c r="X73" s="649">
        <f>rechazos!U16</f>
        <v>0</v>
      </c>
      <c r="Y73" s="649">
        <f t="shared" si="9"/>
        <v>0</v>
      </c>
      <c r="AC73" s="362"/>
    </row>
    <row r="74" spans="3:29" ht="21" customHeight="1">
      <c r="C74" s="1142"/>
      <c r="D74" s="1148" t="s">
        <v>319</v>
      </c>
      <c r="E74" s="1148"/>
      <c r="F74" s="1206">
        <f>'Resumen Propuesta'!T$32</f>
        <v>0</v>
      </c>
      <c r="G74" s="1207"/>
      <c r="H74" s="1197">
        <f>rechazos!E17</f>
        <v>0</v>
      </c>
      <c r="I74" s="1197"/>
      <c r="J74" s="1197">
        <f>rechazos!G17</f>
        <v>0</v>
      </c>
      <c r="K74" s="1197"/>
      <c r="L74" s="1197">
        <f>rechazos!I17</f>
        <v>0</v>
      </c>
      <c r="M74" s="1197"/>
      <c r="N74" s="1197">
        <f>rechazos!K17</f>
        <v>0</v>
      </c>
      <c r="O74" s="1197"/>
      <c r="P74" s="1197">
        <f>rechazos!M17</f>
        <v>0</v>
      </c>
      <c r="Q74" s="1197"/>
      <c r="R74" s="1197">
        <f>rechazos!O17</f>
        <v>0</v>
      </c>
      <c r="S74" s="1197"/>
      <c r="T74" s="1197">
        <f>rechazos!Q17</f>
        <v>0</v>
      </c>
      <c r="U74" s="1197"/>
      <c r="V74" s="649">
        <f>rechazos!S17</f>
        <v>0</v>
      </c>
      <c r="W74" s="649">
        <f>rechazos!T17</f>
        <v>0</v>
      </c>
      <c r="X74" s="649">
        <f>rechazos!U17</f>
        <v>0</v>
      </c>
      <c r="Y74" s="649">
        <f t="shared" si="9"/>
        <v>0</v>
      </c>
      <c r="AC74" s="362"/>
    </row>
    <row r="75" spans="3:29" ht="18.75" customHeight="1">
      <c r="C75" s="1139" t="s">
        <v>155</v>
      </c>
      <c r="D75" s="1139"/>
      <c r="E75" s="1139"/>
      <c r="F75" s="1149">
        <f>SUM(F61:G74)</f>
        <v>0</v>
      </c>
      <c r="G75" s="1149"/>
      <c r="H75" s="1149">
        <f>SUM(H61:I74)</f>
        <v>0</v>
      </c>
      <c r="I75" s="1149"/>
      <c r="J75" s="1149">
        <f>SUM(J61:K74)</f>
        <v>0</v>
      </c>
      <c r="K75" s="1149"/>
      <c r="L75" s="1149">
        <f>SUM(L61:M74)</f>
        <v>0</v>
      </c>
      <c r="M75" s="1149"/>
      <c r="N75" s="1149">
        <f>SUM(N61:O74)</f>
        <v>0</v>
      </c>
      <c r="O75" s="1149"/>
      <c r="P75" s="1149">
        <f>SUM(P61:Q74)</f>
        <v>0</v>
      </c>
      <c r="Q75" s="1149"/>
      <c r="R75" s="1149">
        <f>SUM(R61:S74)</f>
        <v>0</v>
      </c>
      <c r="S75" s="1149"/>
      <c r="T75" s="1149">
        <f>SUM(T61:U74)</f>
        <v>0</v>
      </c>
      <c r="U75" s="1149"/>
      <c r="V75" s="648">
        <f>SUM(V61:V74)</f>
        <v>0</v>
      </c>
      <c r="W75" s="648">
        <f>SUM(W61:W74)</f>
        <v>0</v>
      </c>
      <c r="X75" s="648">
        <f>SUM(X61:X74)</f>
        <v>0</v>
      </c>
      <c r="Y75" s="648">
        <f t="shared" si="9"/>
        <v>0</v>
      </c>
      <c r="AC75" s="363"/>
    </row>
    <row r="76" spans="3:29">
      <c r="C76" s="297"/>
      <c r="D76" s="297"/>
      <c r="E76" s="297"/>
      <c r="F76" s="297"/>
      <c r="G76" s="297"/>
      <c r="H76" s="297"/>
      <c r="I76" s="297"/>
      <c r="J76" s="297"/>
      <c r="K76" s="297"/>
      <c r="L76" s="297"/>
      <c r="M76" s="297"/>
      <c r="N76" s="297"/>
      <c r="O76" s="297"/>
      <c r="P76" s="297"/>
      <c r="Q76" s="297"/>
      <c r="R76" s="297"/>
      <c r="S76" s="297"/>
      <c r="T76" s="297"/>
      <c r="U76" s="297"/>
      <c r="V76" s="297"/>
      <c r="W76" s="297"/>
      <c r="X76" s="297"/>
      <c r="Y76" s="297"/>
    </row>
    <row r="77" spans="3:29">
      <c r="C77" s="297"/>
      <c r="D77" s="297"/>
      <c r="E77" s="297"/>
      <c r="F77" s="297"/>
      <c r="G77" s="297"/>
      <c r="H77" s="297"/>
      <c r="I77" s="297"/>
      <c r="J77" s="297"/>
      <c r="K77" s="297"/>
      <c r="L77" s="297"/>
      <c r="M77" s="297"/>
      <c r="N77" s="297"/>
      <c r="O77" s="297"/>
      <c r="P77" s="297"/>
      <c r="Q77" s="297"/>
      <c r="R77" s="297"/>
      <c r="S77" s="297"/>
      <c r="T77" s="297"/>
      <c r="U77" s="297"/>
      <c r="V77" s="297"/>
      <c r="W77" s="297"/>
      <c r="X77" s="297"/>
      <c r="Y77" s="297"/>
    </row>
    <row r="78" spans="3:29" ht="15.6">
      <c r="C78" s="1259" t="s">
        <v>417</v>
      </c>
      <c r="D78" s="1259"/>
      <c r="E78" s="1259"/>
      <c r="F78" s="1259"/>
      <c r="G78" s="1259"/>
      <c r="H78" s="1259"/>
      <c r="I78" s="1259"/>
      <c r="J78" s="1259"/>
      <c r="K78" s="1259"/>
      <c r="L78" s="1259"/>
      <c r="M78" s="1259"/>
      <c r="N78" s="1259"/>
      <c r="O78" s="1259"/>
      <c r="P78" s="1259"/>
      <c r="Q78" s="1259"/>
      <c r="R78" s="1259"/>
      <c r="S78" s="1259"/>
      <c r="T78" s="1259"/>
      <c r="U78" s="1259"/>
      <c r="V78" s="1259"/>
      <c r="W78" s="1259"/>
      <c r="X78" s="1259"/>
      <c r="Y78" s="297"/>
    </row>
    <row r="79" spans="3:29" ht="34.5" customHeight="1" thickBot="1">
      <c r="C79" s="1318" t="s">
        <v>418</v>
      </c>
      <c r="D79" s="1318"/>
      <c r="E79" s="1318"/>
      <c r="F79" s="1318"/>
      <c r="G79" s="1318"/>
      <c r="H79" s="1318"/>
      <c r="I79" s="1318"/>
      <c r="J79" s="1318"/>
      <c r="K79" s="1318"/>
      <c r="L79" s="1318"/>
      <c r="M79" s="1318"/>
      <c r="N79" s="1318"/>
      <c r="O79" s="1318"/>
      <c r="P79" s="1318"/>
      <c r="Q79" s="1318"/>
      <c r="R79" s="1318"/>
      <c r="S79" s="1318"/>
      <c r="T79" s="1318"/>
      <c r="U79" s="1318"/>
      <c r="V79" s="1318"/>
      <c r="W79" s="1318"/>
      <c r="X79" s="1318"/>
      <c r="Y79" s="1318"/>
    </row>
    <row r="80" spans="3:29" ht="22.5" customHeight="1" thickBot="1">
      <c r="C80" s="364"/>
      <c r="D80" s="297"/>
      <c r="E80" s="297"/>
      <c r="F80" s="297"/>
      <c r="G80" s="297"/>
      <c r="H80" s="297"/>
      <c r="I80" s="297"/>
      <c r="J80" s="297"/>
      <c r="K80" s="297"/>
      <c r="L80" s="297"/>
      <c r="M80" s="297"/>
      <c r="N80" s="297"/>
      <c r="O80" s="297"/>
      <c r="P80" s="297"/>
      <c r="Q80" s="297"/>
      <c r="R80" s="297"/>
      <c r="S80" s="1217" t="s">
        <v>410</v>
      </c>
      <c r="T80" s="1218"/>
      <c r="U80" s="1218"/>
      <c r="V80" s="1218"/>
      <c r="W80" s="1218"/>
      <c r="X80" s="1218"/>
      <c r="Y80" s="356">
        <f>N54</f>
        <v>0</v>
      </c>
    </row>
    <row r="81" spans="3:36" ht="7.5" customHeight="1">
      <c r="D81" s="365"/>
      <c r="E81" s="365"/>
      <c r="F81" s="365"/>
      <c r="G81" s="365"/>
      <c r="H81" s="365"/>
      <c r="I81" s="365"/>
      <c r="J81" s="365"/>
      <c r="K81" s="365"/>
      <c r="L81" s="365"/>
      <c r="M81" s="365"/>
      <c r="N81" s="365"/>
      <c r="O81" s="365"/>
      <c r="P81" s="365"/>
      <c r="Q81" s="365"/>
      <c r="R81" s="365"/>
      <c r="S81" s="365"/>
      <c r="T81" s="365"/>
      <c r="U81" s="365"/>
      <c r="V81" s="365"/>
      <c r="W81" s="365"/>
      <c r="X81" s="365"/>
      <c r="Y81" s="366"/>
    </row>
    <row r="82" spans="3:36" ht="42" customHeight="1">
      <c r="C82" s="658" t="s">
        <v>140</v>
      </c>
      <c r="D82" s="1255" t="s">
        <v>419</v>
      </c>
      <c r="E82" s="1256"/>
      <c r="F82" s="1257"/>
      <c r="G82" s="1250" t="s">
        <v>420</v>
      </c>
      <c r="H82" s="1251"/>
      <c r="I82" s="1191" t="s">
        <v>421</v>
      </c>
      <c r="J82" s="1191"/>
      <c r="K82" s="1191"/>
      <c r="L82" s="1191"/>
      <c r="M82" s="1191" t="s">
        <v>422</v>
      </c>
      <c r="N82" s="1191"/>
      <c r="O82" s="1180" t="s">
        <v>423</v>
      </c>
      <c r="P82" s="1180"/>
      <c r="Q82" s="1180"/>
      <c r="R82" s="1180"/>
      <c r="S82" s="1180"/>
      <c r="T82" s="1180"/>
      <c r="U82" s="1180"/>
      <c r="V82" s="1180"/>
      <c r="W82" s="1180"/>
      <c r="X82" s="1180"/>
      <c r="Y82" s="1180"/>
    </row>
    <row r="83" spans="3:36" ht="105" customHeight="1">
      <c r="C83" s="657" t="s">
        <v>424</v>
      </c>
      <c r="D83" s="1254" t="s">
        <v>425</v>
      </c>
      <c r="E83" s="1192"/>
      <c r="F83" s="1193"/>
      <c r="G83" s="1252">
        <v>2</v>
      </c>
      <c r="H83" s="1253"/>
      <c r="I83" s="1233" t="s">
        <v>426</v>
      </c>
      <c r="J83" s="1233"/>
      <c r="K83" s="1233"/>
      <c r="L83" s="1233"/>
      <c r="M83" s="1194">
        <v>1560000</v>
      </c>
      <c r="N83" s="1195"/>
      <c r="O83" s="1192" t="s">
        <v>427</v>
      </c>
      <c r="P83" s="1192"/>
      <c r="Q83" s="1192"/>
      <c r="R83" s="1192"/>
      <c r="S83" s="1192"/>
      <c r="T83" s="1192"/>
      <c r="U83" s="1192"/>
      <c r="V83" s="1192"/>
      <c r="W83" s="1192"/>
      <c r="X83" s="1192"/>
      <c r="Y83" s="1193"/>
    </row>
    <row r="84" spans="3:36" ht="90" customHeight="1">
      <c r="C84" s="655"/>
      <c r="D84" s="1227"/>
      <c r="E84" s="1228"/>
      <c r="F84" s="1229"/>
      <c r="G84" s="1174"/>
      <c r="H84" s="1175"/>
      <c r="I84" s="1202"/>
      <c r="J84" s="1202"/>
      <c r="K84" s="1202"/>
      <c r="L84" s="1202"/>
      <c r="M84" s="1203"/>
      <c r="N84" s="1203"/>
      <c r="O84" s="1228"/>
      <c r="P84" s="1228"/>
      <c r="Q84" s="1228"/>
      <c r="R84" s="1228"/>
      <c r="S84" s="1228"/>
      <c r="T84" s="1228"/>
      <c r="U84" s="1228"/>
      <c r="V84" s="1228"/>
      <c r="W84" s="1228"/>
      <c r="X84" s="1228"/>
      <c r="Y84" s="1229"/>
    </row>
    <row r="85" spans="3:36" ht="90" customHeight="1">
      <c r="C85" s="655"/>
      <c r="D85" s="1227"/>
      <c r="E85" s="1228"/>
      <c r="F85" s="1229"/>
      <c r="G85" s="1174"/>
      <c r="H85" s="1175"/>
      <c r="I85" s="1202"/>
      <c r="J85" s="1202"/>
      <c r="K85" s="1202"/>
      <c r="L85" s="1202"/>
      <c r="M85" s="1203"/>
      <c r="N85" s="1203"/>
      <c r="O85" s="1228"/>
      <c r="P85" s="1228"/>
      <c r="Q85" s="1228"/>
      <c r="R85" s="1228"/>
      <c r="S85" s="1228"/>
      <c r="T85" s="1228"/>
      <c r="U85" s="1228"/>
      <c r="V85" s="1228"/>
      <c r="W85" s="1228"/>
      <c r="X85" s="1228"/>
      <c r="Y85" s="1229"/>
    </row>
    <row r="86" spans="3:36" ht="90" customHeight="1">
      <c r="C86" s="655"/>
      <c r="D86" s="1227"/>
      <c r="E86" s="1228"/>
      <c r="F86" s="1229"/>
      <c r="G86" s="1174"/>
      <c r="H86" s="1175"/>
      <c r="I86" s="1202"/>
      <c r="J86" s="1202"/>
      <c r="K86" s="1202"/>
      <c r="L86" s="1202"/>
      <c r="M86" s="1203"/>
      <c r="N86" s="1203"/>
      <c r="O86" s="1228"/>
      <c r="P86" s="1228"/>
      <c r="Q86" s="1228"/>
      <c r="R86" s="1228"/>
      <c r="S86" s="1228"/>
      <c r="T86" s="1228"/>
      <c r="U86" s="1228"/>
      <c r="V86" s="1228"/>
      <c r="W86" s="1228"/>
      <c r="X86" s="1228"/>
      <c r="Y86" s="1229"/>
    </row>
    <row r="87" spans="3:36" ht="90" customHeight="1">
      <c r="C87" s="655"/>
      <c r="D87" s="1227"/>
      <c r="E87" s="1228"/>
      <c r="F87" s="1229"/>
      <c r="G87" s="1174"/>
      <c r="H87" s="1175"/>
      <c r="I87" s="1202"/>
      <c r="J87" s="1202"/>
      <c r="K87" s="1202"/>
      <c r="L87" s="1202"/>
      <c r="M87" s="1203"/>
      <c r="N87" s="1203"/>
      <c r="O87" s="1228"/>
      <c r="P87" s="1228"/>
      <c r="Q87" s="1228"/>
      <c r="R87" s="1228"/>
      <c r="S87" s="1228"/>
      <c r="T87" s="1228"/>
      <c r="U87" s="1228"/>
      <c r="V87" s="1228"/>
      <c r="W87" s="1228"/>
      <c r="X87" s="1228"/>
      <c r="Y87" s="1229"/>
      <c r="AG87" s="311"/>
      <c r="AH87" s="311"/>
      <c r="AI87" s="311"/>
      <c r="AJ87" s="311"/>
    </row>
    <row r="88" spans="3:36" ht="17.25" customHeight="1">
      <c r="C88" s="367" t="s">
        <v>428</v>
      </c>
      <c r="D88" s="368"/>
      <c r="E88" s="368"/>
      <c r="F88" s="368"/>
      <c r="G88" s="368"/>
      <c r="H88" s="368"/>
      <c r="I88" s="368"/>
      <c r="J88" s="368"/>
      <c r="K88" s="368"/>
      <c r="L88" s="368"/>
      <c r="M88" s="368"/>
      <c r="N88" s="368"/>
      <c r="O88" s="368"/>
      <c r="P88" s="368"/>
      <c r="Q88" s="368"/>
      <c r="R88" s="368"/>
      <c r="S88" s="368"/>
      <c r="T88" s="368"/>
      <c r="U88" s="368"/>
      <c r="V88" s="368"/>
      <c r="W88" s="368"/>
      <c r="X88" s="368"/>
      <c r="Y88" s="368"/>
      <c r="AG88" s="311"/>
      <c r="AH88" s="311"/>
      <c r="AI88" s="311"/>
      <c r="AJ88" s="311"/>
    </row>
    <row r="89" spans="3:36" ht="17.25" customHeight="1">
      <c r="C89" s="367"/>
      <c r="D89" s="368"/>
      <c r="E89" s="368"/>
      <c r="F89" s="368"/>
      <c r="G89" s="368"/>
      <c r="H89" s="368"/>
      <c r="I89" s="368"/>
      <c r="J89" s="368"/>
      <c r="K89" s="368"/>
      <c r="L89" s="368"/>
      <c r="M89" s="368"/>
      <c r="N89" s="368"/>
      <c r="O89" s="368"/>
      <c r="P89" s="368"/>
      <c r="Q89" s="368"/>
      <c r="R89" s="368"/>
      <c r="S89" s="368"/>
      <c r="T89" s="368"/>
      <c r="U89" s="368"/>
      <c r="V89" s="368"/>
      <c r="W89" s="368"/>
      <c r="X89" s="368"/>
      <c r="Y89" s="368"/>
      <c r="AG89" s="311"/>
      <c r="AH89" s="311"/>
      <c r="AI89" s="311"/>
      <c r="AJ89" s="311"/>
    </row>
    <row r="90" spans="3:36" ht="17.25" customHeight="1">
      <c r="C90" s="367"/>
      <c r="D90" s="368"/>
      <c r="E90" s="368"/>
      <c r="F90" s="368"/>
      <c r="G90" s="368"/>
      <c r="H90" s="368"/>
      <c r="I90" s="368"/>
      <c r="J90" s="368"/>
      <c r="K90" s="368"/>
      <c r="L90" s="368"/>
      <c r="M90" s="368"/>
      <c r="N90" s="368"/>
      <c r="O90" s="368"/>
      <c r="P90" s="368"/>
      <c r="Q90" s="368"/>
      <c r="R90" s="368"/>
      <c r="S90" s="368"/>
      <c r="T90" s="368"/>
      <c r="U90" s="368"/>
      <c r="V90" s="368"/>
      <c r="W90" s="368"/>
      <c r="X90" s="368"/>
      <c r="Y90" s="368"/>
      <c r="AG90" s="311"/>
      <c r="AH90" s="311"/>
      <c r="AI90" s="311"/>
      <c r="AJ90" s="311"/>
    </row>
    <row r="91" spans="3:36" ht="17.25" customHeight="1">
      <c r="C91" s="1259" t="s">
        <v>429</v>
      </c>
      <c r="D91" s="1259"/>
      <c r="E91" s="1259"/>
      <c r="F91" s="1259"/>
      <c r="G91" s="1259"/>
      <c r="H91" s="1259"/>
      <c r="I91" s="1259"/>
      <c r="J91" s="1259"/>
      <c r="K91" s="1259"/>
      <c r="L91" s="1259"/>
      <c r="M91" s="1259"/>
      <c r="N91" s="1259"/>
      <c r="O91" s="1259"/>
      <c r="P91" s="1259"/>
      <c r="Q91" s="1259"/>
      <c r="R91" s="1259"/>
      <c r="S91" s="1259"/>
      <c r="T91" s="1259"/>
      <c r="U91" s="1259"/>
      <c r="V91" s="1259"/>
      <c r="W91" s="1259"/>
      <c r="X91" s="1259"/>
      <c r="Y91" s="368"/>
      <c r="AG91" s="311"/>
      <c r="AH91" s="311"/>
      <c r="AI91" s="311"/>
      <c r="AJ91" s="311"/>
    </row>
    <row r="92" spans="3:36" ht="30" customHeight="1" thickBot="1">
      <c r="C92" s="1258" t="s">
        <v>430</v>
      </c>
      <c r="D92" s="1258"/>
      <c r="E92" s="1258"/>
      <c r="F92" s="1258"/>
      <c r="G92" s="1258"/>
      <c r="H92" s="1258"/>
      <c r="I92" s="1258"/>
      <c r="J92" s="1258"/>
      <c r="K92" s="1258"/>
      <c r="L92" s="1258"/>
      <c r="M92" s="1258"/>
      <c r="N92" s="1258"/>
      <c r="O92" s="1258"/>
      <c r="P92" s="1258"/>
      <c r="Q92" s="1258"/>
      <c r="R92" s="1258"/>
      <c r="S92" s="1258"/>
      <c r="T92" s="1258"/>
      <c r="U92" s="1258"/>
      <c r="V92" s="1258"/>
      <c r="W92" s="1258"/>
      <c r="X92" s="1258"/>
      <c r="Y92" s="1258"/>
      <c r="AG92" s="311"/>
      <c r="AH92" s="311"/>
      <c r="AI92" s="311"/>
      <c r="AJ92" s="311"/>
    </row>
    <row r="93" spans="3:36" ht="23.25" customHeight="1" thickBot="1">
      <c r="C93" s="297"/>
      <c r="D93" s="297"/>
      <c r="E93" s="297"/>
      <c r="F93" s="297"/>
      <c r="G93" s="297"/>
      <c r="H93" s="297"/>
      <c r="I93" s="297"/>
      <c r="J93" s="297"/>
      <c r="K93" s="297"/>
      <c r="L93" s="297"/>
      <c r="M93" s="297"/>
      <c r="N93" s="297"/>
      <c r="O93" s="297"/>
      <c r="P93" s="297"/>
      <c r="R93" s="1287" t="s">
        <v>411</v>
      </c>
      <c r="S93" s="1288"/>
      <c r="T93" s="1288"/>
      <c r="U93" s="1288"/>
      <c r="V93" s="1288"/>
      <c r="W93" s="1288"/>
      <c r="X93" s="1289"/>
      <c r="Y93" s="356">
        <f>J86</f>
        <v>0</v>
      </c>
      <c r="AG93" s="311"/>
      <c r="AH93" s="311"/>
      <c r="AI93" s="311"/>
      <c r="AJ93" s="311"/>
    </row>
    <row r="94" spans="3:36" ht="9" customHeight="1">
      <c r="C94" s="297"/>
      <c r="D94" s="297"/>
      <c r="E94" s="297"/>
      <c r="F94" s="297"/>
      <c r="G94" s="297"/>
      <c r="H94" s="297"/>
      <c r="I94" s="297"/>
      <c r="J94" s="297"/>
      <c r="K94" s="297"/>
      <c r="L94" s="297"/>
      <c r="M94" s="297"/>
      <c r="N94" s="297"/>
      <c r="O94" s="297"/>
      <c r="P94" s="297"/>
      <c r="Q94" s="297"/>
      <c r="R94" s="297"/>
      <c r="S94" s="297"/>
      <c r="T94" s="297"/>
      <c r="U94" s="297"/>
      <c r="V94" s="297"/>
      <c r="W94" s="297"/>
      <c r="X94" s="297"/>
      <c r="Y94" s="297"/>
    </row>
    <row r="95" spans="3:36" ht="31.5" customHeight="1">
      <c r="C95" s="658" t="s">
        <v>140</v>
      </c>
      <c r="D95" s="1180" t="s">
        <v>419</v>
      </c>
      <c r="E95" s="1180"/>
      <c r="F95" s="1180"/>
      <c r="G95" s="1180"/>
      <c r="H95" s="1180"/>
      <c r="I95" s="1249" t="s">
        <v>431</v>
      </c>
      <c r="J95" s="1249"/>
      <c r="K95" s="1234" t="s">
        <v>432</v>
      </c>
      <c r="L95" s="1235"/>
      <c r="M95" s="1236"/>
      <c r="N95" s="1180" t="s">
        <v>433</v>
      </c>
      <c r="O95" s="1180"/>
      <c r="P95" s="1234" t="s">
        <v>434</v>
      </c>
      <c r="Q95" s="1235"/>
      <c r="R95" s="1236"/>
      <c r="S95" s="1180" t="s">
        <v>435</v>
      </c>
      <c r="T95" s="1180"/>
      <c r="U95" s="1234" t="s">
        <v>436</v>
      </c>
      <c r="V95" s="1235"/>
      <c r="W95" s="1236"/>
      <c r="X95" s="1180" t="s">
        <v>437</v>
      </c>
      <c r="Y95" s="1180"/>
    </row>
    <row r="96" spans="3:36" ht="28.9">
      <c r="C96" s="657" t="s">
        <v>438</v>
      </c>
      <c r="D96" s="1233" t="s">
        <v>425</v>
      </c>
      <c r="E96" s="1233"/>
      <c r="F96" s="1233"/>
      <c r="G96" s="1233"/>
      <c r="H96" s="1233"/>
      <c r="I96" s="1220">
        <v>10</v>
      </c>
      <c r="J96" s="1220"/>
      <c r="K96" s="1221">
        <v>43419</v>
      </c>
      <c r="L96" s="1222"/>
      <c r="M96" s="1223"/>
      <c r="N96" s="1220" t="s">
        <v>439</v>
      </c>
      <c r="O96" s="1220"/>
      <c r="P96" s="1221">
        <v>43424</v>
      </c>
      <c r="Q96" s="1222"/>
      <c r="R96" s="1223"/>
      <c r="S96" s="1220" t="s">
        <v>440</v>
      </c>
      <c r="T96" s="1220"/>
      <c r="U96" s="1221">
        <v>43434</v>
      </c>
      <c r="V96" s="1222"/>
      <c r="W96" s="1223"/>
      <c r="X96" s="1220" t="s">
        <v>441</v>
      </c>
      <c r="Y96" s="1220"/>
    </row>
    <row r="97" spans="3:37" ht="31.5" customHeight="1">
      <c r="C97" s="655"/>
      <c r="D97" s="1202"/>
      <c r="E97" s="1202"/>
      <c r="F97" s="1202"/>
      <c r="G97" s="1202"/>
      <c r="H97" s="1202"/>
      <c r="I97" s="1176"/>
      <c r="J97" s="1176"/>
      <c r="K97" s="1230"/>
      <c r="L97" s="1231"/>
      <c r="M97" s="1232"/>
      <c r="N97" s="1176"/>
      <c r="O97" s="1176"/>
      <c r="P97" s="1230"/>
      <c r="Q97" s="1231"/>
      <c r="R97" s="1232"/>
      <c r="S97" s="1176"/>
      <c r="T97" s="1176"/>
      <c r="U97" s="1230"/>
      <c r="V97" s="1231"/>
      <c r="W97" s="1232"/>
      <c r="X97" s="1176"/>
      <c r="Y97" s="1176"/>
    </row>
    <row r="98" spans="3:37" ht="31.5" customHeight="1">
      <c r="C98" s="655"/>
      <c r="D98" s="1202"/>
      <c r="E98" s="1202"/>
      <c r="F98" s="1202"/>
      <c r="G98" s="1202"/>
      <c r="H98" s="1202"/>
      <c r="I98" s="1176"/>
      <c r="J98" s="1176"/>
      <c r="K98" s="1230"/>
      <c r="L98" s="1231"/>
      <c r="M98" s="1232"/>
      <c r="N98" s="1176"/>
      <c r="O98" s="1176"/>
      <c r="P98" s="1230"/>
      <c r="Q98" s="1231"/>
      <c r="R98" s="1232"/>
      <c r="S98" s="1176"/>
      <c r="T98" s="1176"/>
      <c r="U98" s="1230"/>
      <c r="V98" s="1231"/>
      <c r="W98" s="1232"/>
      <c r="X98" s="1176"/>
      <c r="Y98" s="1176"/>
    </row>
    <row r="99" spans="3:37" ht="14.45">
      <c r="C99" s="367" t="s">
        <v>442</v>
      </c>
      <c r="D99" s="369"/>
      <c r="E99" s="369"/>
      <c r="F99" s="369"/>
      <c r="G99" s="369"/>
      <c r="H99" s="369"/>
      <c r="I99" s="370"/>
      <c r="J99" s="370"/>
      <c r="K99" s="371"/>
      <c r="L99" s="371"/>
      <c r="M99" s="371"/>
      <c r="N99" s="370"/>
      <c r="O99" s="370"/>
      <c r="P99" s="371"/>
      <c r="Q99" s="371"/>
      <c r="R99" s="371"/>
      <c r="S99" s="370"/>
      <c r="T99" s="370"/>
      <c r="U99" s="371"/>
      <c r="V99" s="371"/>
      <c r="W99" s="371"/>
      <c r="X99" s="370"/>
      <c r="Y99" s="370"/>
    </row>
    <row r="100" spans="3:37" ht="14.45">
      <c r="C100" s="367"/>
      <c r="D100" s="369"/>
      <c r="E100" s="369"/>
      <c r="F100" s="369"/>
      <c r="G100" s="369"/>
      <c r="H100" s="369"/>
      <c r="I100" s="370"/>
      <c r="J100" s="370"/>
      <c r="K100" s="371"/>
      <c r="L100" s="371"/>
      <c r="M100" s="371"/>
      <c r="N100" s="370"/>
      <c r="O100" s="370"/>
      <c r="P100" s="371"/>
      <c r="Q100" s="371"/>
      <c r="R100" s="371"/>
      <c r="S100" s="370"/>
      <c r="T100" s="370"/>
      <c r="U100" s="371"/>
      <c r="V100" s="371"/>
      <c r="W100" s="371"/>
      <c r="X100" s="370"/>
      <c r="Y100" s="370"/>
    </row>
    <row r="101" spans="3:37" ht="15.6">
      <c r="C101" s="1173" t="s">
        <v>443</v>
      </c>
      <c r="D101" s="1173"/>
      <c r="E101" s="1173"/>
      <c r="F101" s="1173"/>
      <c r="G101" s="1173"/>
      <c r="H101" s="1173"/>
      <c r="I101" s="1173"/>
      <c r="J101" s="1173"/>
      <c r="K101" s="1173"/>
      <c r="L101" s="1173"/>
      <c r="M101" s="1173"/>
      <c r="N101" s="1173"/>
      <c r="O101" s="1173"/>
      <c r="P101" s="1173"/>
      <c r="Q101" s="1173"/>
      <c r="R101" s="1173"/>
      <c r="S101" s="1173"/>
      <c r="T101" s="1173"/>
      <c r="U101" s="1173"/>
      <c r="V101" s="1173"/>
      <c r="W101" s="1173"/>
      <c r="X101" s="1173"/>
      <c r="Y101" s="1173"/>
    </row>
    <row r="102" spans="3:37" ht="23.45" customHeight="1">
      <c r="C102" s="1182" t="s">
        <v>444</v>
      </c>
      <c r="D102" s="1183"/>
      <c r="E102" s="1183"/>
      <c r="F102" s="1183"/>
      <c r="G102" s="1183"/>
      <c r="H102" s="1183"/>
      <c r="I102" s="1183"/>
      <c r="J102" s="1183"/>
      <c r="K102" s="1183"/>
      <c r="L102" s="1183"/>
      <c r="M102" s="1183"/>
      <c r="N102" s="1183"/>
      <c r="O102" s="1183"/>
      <c r="P102" s="1183"/>
      <c r="Q102" s="1183"/>
      <c r="R102" s="1183"/>
      <c r="S102" s="1183"/>
      <c r="T102" s="1183"/>
      <c r="U102" s="1183"/>
      <c r="V102" s="1183"/>
      <c r="W102" s="1183"/>
      <c r="X102" s="1183"/>
      <c r="Y102" s="1184"/>
    </row>
    <row r="103" spans="3:37" ht="23.45" customHeight="1">
      <c r="C103" s="1185"/>
      <c r="D103" s="1186"/>
      <c r="E103" s="1186"/>
      <c r="F103" s="1186"/>
      <c r="G103" s="1186"/>
      <c r="H103" s="1186"/>
      <c r="I103" s="1186"/>
      <c r="J103" s="1186"/>
      <c r="K103" s="1186"/>
      <c r="L103" s="1186"/>
      <c r="M103" s="1186"/>
      <c r="N103" s="1186"/>
      <c r="O103" s="1186"/>
      <c r="P103" s="1186"/>
      <c r="Q103" s="1186"/>
      <c r="R103" s="1186"/>
      <c r="S103" s="1186"/>
      <c r="T103" s="1186"/>
      <c r="U103" s="1186"/>
      <c r="V103" s="1186"/>
      <c r="W103" s="1186"/>
      <c r="X103" s="1186"/>
      <c r="Y103" s="1187"/>
    </row>
    <row r="104" spans="3:37" ht="23.45" customHeight="1">
      <c r="C104" s="1185"/>
      <c r="D104" s="1186"/>
      <c r="E104" s="1186"/>
      <c r="F104" s="1186"/>
      <c r="G104" s="1186"/>
      <c r="H104" s="1186"/>
      <c r="I104" s="1186"/>
      <c r="J104" s="1186"/>
      <c r="K104" s="1186"/>
      <c r="L104" s="1186"/>
      <c r="M104" s="1186"/>
      <c r="N104" s="1186"/>
      <c r="O104" s="1186"/>
      <c r="P104" s="1186"/>
      <c r="Q104" s="1186"/>
      <c r="R104" s="1186"/>
      <c r="S104" s="1186"/>
      <c r="T104" s="1186"/>
      <c r="U104" s="1186"/>
      <c r="V104" s="1186"/>
      <c r="W104" s="1186"/>
      <c r="X104" s="1186"/>
      <c r="Y104" s="1187"/>
    </row>
    <row r="105" spans="3:37" ht="23.45" customHeight="1">
      <c r="C105" s="1185"/>
      <c r="D105" s="1186"/>
      <c r="E105" s="1186"/>
      <c r="F105" s="1186"/>
      <c r="G105" s="1186"/>
      <c r="H105" s="1186"/>
      <c r="I105" s="1186"/>
      <c r="J105" s="1186"/>
      <c r="K105" s="1186"/>
      <c r="L105" s="1186"/>
      <c r="M105" s="1186"/>
      <c r="N105" s="1186"/>
      <c r="O105" s="1186"/>
      <c r="P105" s="1186"/>
      <c r="Q105" s="1186"/>
      <c r="R105" s="1186"/>
      <c r="S105" s="1186"/>
      <c r="T105" s="1186"/>
      <c r="U105" s="1186"/>
      <c r="V105" s="1186"/>
      <c r="W105" s="1186"/>
      <c r="X105" s="1186"/>
      <c r="Y105" s="1187"/>
    </row>
    <row r="106" spans="3:37" ht="23.45" customHeight="1">
      <c r="C106" s="1185"/>
      <c r="D106" s="1186"/>
      <c r="E106" s="1186"/>
      <c r="F106" s="1186"/>
      <c r="G106" s="1186"/>
      <c r="H106" s="1186"/>
      <c r="I106" s="1186"/>
      <c r="J106" s="1186"/>
      <c r="K106" s="1186"/>
      <c r="L106" s="1186"/>
      <c r="M106" s="1186"/>
      <c r="N106" s="1186"/>
      <c r="O106" s="1186"/>
      <c r="P106" s="1186"/>
      <c r="Q106" s="1186"/>
      <c r="R106" s="1186"/>
      <c r="S106" s="1186"/>
      <c r="T106" s="1186"/>
      <c r="U106" s="1186"/>
      <c r="V106" s="1186"/>
      <c r="W106" s="1186"/>
      <c r="X106" s="1186"/>
      <c r="Y106" s="1187"/>
    </row>
    <row r="107" spans="3:37" ht="23.45" customHeight="1">
      <c r="C107" s="1188"/>
      <c r="D107" s="1189"/>
      <c r="E107" s="1189"/>
      <c r="F107" s="1189"/>
      <c r="G107" s="1189"/>
      <c r="H107" s="1189"/>
      <c r="I107" s="1189"/>
      <c r="J107" s="1189"/>
      <c r="K107" s="1189"/>
      <c r="L107" s="1189"/>
      <c r="M107" s="1189"/>
      <c r="N107" s="1189"/>
      <c r="O107" s="1189"/>
      <c r="P107" s="1189"/>
      <c r="Q107" s="1189"/>
      <c r="R107" s="1189"/>
      <c r="S107" s="1189"/>
      <c r="T107" s="1189"/>
      <c r="U107" s="1189"/>
      <c r="V107" s="1189"/>
      <c r="W107" s="1189"/>
      <c r="X107" s="1189"/>
      <c r="Y107" s="1190"/>
    </row>
    <row r="108" spans="3:37" ht="15" customHeight="1">
      <c r="C108" s="372"/>
      <c r="D108" s="297"/>
      <c r="E108" s="297"/>
      <c r="F108" s="297"/>
      <c r="G108" s="297"/>
      <c r="H108" s="297"/>
      <c r="I108" s="297"/>
      <c r="J108" s="297"/>
      <c r="K108" s="297"/>
      <c r="L108" s="297"/>
      <c r="M108" s="297"/>
      <c r="N108" s="297"/>
      <c r="O108" s="297"/>
      <c r="P108" s="297"/>
      <c r="Q108" s="297"/>
      <c r="R108" s="297"/>
      <c r="S108" s="297"/>
      <c r="T108" s="297"/>
      <c r="U108" s="297"/>
      <c r="V108" s="297"/>
      <c r="W108" s="297"/>
      <c r="X108" s="297"/>
      <c r="Y108" s="297"/>
      <c r="AG108" s="311"/>
      <c r="AH108" s="311"/>
      <c r="AI108" s="311"/>
      <c r="AJ108" s="311"/>
      <c r="AK108" s="373"/>
    </row>
    <row r="109" spans="3:37" ht="15" customHeight="1">
      <c r="C109" s="374" t="s">
        <v>445</v>
      </c>
      <c r="D109" s="297"/>
      <c r="E109" s="297"/>
      <c r="F109" s="297"/>
      <c r="G109" s="297"/>
      <c r="H109" s="297"/>
      <c r="I109" s="297"/>
      <c r="J109" s="297"/>
      <c r="K109" s="297"/>
      <c r="L109" s="297"/>
      <c r="M109" s="297"/>
      <c r="N109" s="297"/>
      <c r="O109" s="297"/>
      <c r="P109" s="297"/>
      <c r="Q109" s="297"/>
      <c r="R109" s="297"/>
      <c r="S109" s="297"/>
      <c r="T109" s="297"/>
      <c r="U109" s="297"/>
      <c r="V109" s="297"/>
      <c r="W109" s="297"/>
      <c r="X109" s="297"/>
      <c r="Y109" s="297"/>
      <c r="AG109" s="311"/>
      <c r="AH109" s="311"/>
      <c r="AI109" s="311"/>
      <c r="AJ109" s="311"/>
      <c r="AK109" s="373"/>
    </row>
    <row r="110" spans="3:37" ht="18.600000000000001" customHeight="1">
      <c r="C110" s="1173" t="s">
        <v>446</v>
      </c>
      <c r="D110" s="1173"/>
      <c r="E110" s="1173"/>
      <c r="F110" s="1173"/>
      <c r="G110" s="1173"/>
      <c r="H110" s="1173"/>
      <c r="I110" s="1173"/>
      <c r="J110" s="1173"/>
      <c r="K110" s="1173"/>
      <c r="L110" s="1173"/>
      <c r="M110" s="1173"/>
      <c r="N110" s="1173"/>
      <c r="O110" s="1173"/>
      <c r="P110" s="1173"/>
      <c r="Q110" s="1173"/>
      <c r="R110" s="1173"/>
      <c r="S110" s="1173"/>
      <c r="T110" s="1173"/>
      <c r="U110" s="1173"/>
      <c r="V110" s="1173"/>
      <c r="W110" s="1173"/>
      <c r="X110" s="1173"/>
      <c r="Y110" s="1173"/>
      <c r="AG110" s="311"/>
      <c r="AH110" s="311"/>
      <c r="AI110" s="311"/>
      <c r="AJ110" s="311"/>
      <c r="AK110" s="373"/>
    </row>
    <row r="111" spans="3:37" ht="15" customHeight="1">
      <c r="C111" s="1181" t="s">
        <v>447</v>
      </c>
      <c r="D111" s="1180" t="s">
        <v>298</v>
      </c>
      <c r="E111" s="1180"/>
      <c r="F111" s="1180" t="s">
        <v>299</v>
      </c>
      <c r="G111" s="1180"/>
      <c r="H111" s="1180" t="s">
        <v>300</v>
      </c>
      <c r="I111" s="1180"/>
      <c r="J111" s="1180" t="s">
        <v>301</v>
      </c>
      <c r="K111" s="1180"/>
      <c r="L111" s="1180" t="s">
        <v>302</v>
      </c>
      <c r="M111" s="1180"/>
      <c r="N111" s="1180" t="s">
        <v>303</v>
      </c>
      <c r="O111" s="1180"/>
      <c r="P111" s="1180" t="s">
        <v>304</v>
      </c>
      <c r="Q111" s="1180"/>
      <c r="R111" s="1180" t="s">
        <v>305</v>
      </c>
      <c r="S111" s="1180"/>
      <c r="T111" s="1180" t="s">
        <v>306</v>
      </c>
      <c r="U111" s="1180"/>
      <c r="V111" s="1180" t="s">
        <v>307</v>
      </c>
      <c r="W111" s="1180"/>
      <c r="X111" s="1180" t="s">
        <v>308</v>
      </c>
      <c r="Y111" s="1180"/>
    </row>
    <row r="112" spans="3:37" ht="70.150000000000006" customHeight="1">
      <c r="C112" s="1181"/>
      <c r="D112" s="1179" t="s">
        <v>345</v>
      </c>
      <c r="E112" s="1179"/>
      <c r="F112" s="1179" t="s">
        <v>272</v>
      </c>
      <c r="G112" s="1179"/>
      <c r="H112" s="1179" t="s">
        <v>346</v>
      </c>
      <c r="I112" s="1179"/>
      <c r="J112" s="1179" t="s">
        <v>275</v>
      </c>
      <c r="K112" s="1179"/>
      <c r="L112" s="1179" t="s">
        <v>347</v>
      </c>
      <c r="M112" s="1179"/>
      <c r="N112" s="1179" t="s">
        <v>354</v>
      </c>
      <c r="O112" s="1179"/>
      <c r="P112" s="1179" t="s">
        <v>349</v>
      </c>
      <c r="Q112" s="1179"/>
      <c r="R112" s="1179" t="s">
        <v>350</v>
      </c>
      <c r="S112" s="1179"/>
      <c r="T112" s="1179" t="s">
        <v>281</v>
      </c>
      <c r="U112" s="1179"/>
      <c r="V112" s="1179" t="s">
        <v>351</v>
      </c>
      <c r="W112" s="1179"/>
      <c r="X112" s="1179" t="s">
        <v>352</v>
      </c>
      <c r="Y112" s="1179"/>
    </row>
    <row r="113" spans="3:37" ht="15" customHeight="1">
      <c r="C113" s="659" t="s">
        <v>267</v>
      </c>
      <c r="D113" s="1176">
        <f>'Síntesis Encuesta'!C30</f>
        <v>0</v>
      </c>
      <c r="E113" s="1176"/>
      <c r="F113" s="1176">
        <f>'Síntesis Encuesta'!D30</f>
        <v>0</v>
      </c>
      <c r="G113" s="1176"/>
      <c r="H113" s="1176">
        <f>'Síntesis Encuesta'!E30</f>
        <v>0</v>
      </c>
      <c r="I113" s="1176"/>
      <c r="J113" s="1176">
        <f>'Síntesis Encuesta'!F30</f>
        <v>0</v>
      </c>
      <c r="K113" s="1176"/>
      <c r="L113" s="1174">
        <f>'Síntesis Encuesta'!G30</f>
        <v>0</v>
      </c>
      <c r="M113" s="1175"/>
      <c r="N113" s="1174">
        <f>'Síntesis Encuesta'!H30</f>
        <v>0</v>
      </c>
      <c r="O113" s="1175"/>
      <c r="P113" s="1174">
        <f>'Síntesis Encuesta'!I30</f>
        <v>0</v>
      </c>
      <c r="Q113" s="1175"/>
      <c r="R113" s="1174">
        <f>'Síntesis Encuesta'!J30</f>
        <v>0</v>
      </c>
      <c r="S113" s="1175"/>
      <c r="T113" s="1174">
        <f>'Síntesis Encuesta'!K30</f>
        <v>0</v>
      </c>
      <c r="U113" s="1175"/>
      <c r="V113" s="1174">
        <f>'Síntesis Encuesta'!L30</f>
        <v>0</v>
      </c>
      <c r="W113" s="1175"/>
      <c r="X113" s="1174">
        <f>'Síntesis Encuesta'!M30</f>
        <v>0</v>
      </c>
      <c r="Y113" s="1175"/>
    </row>
    <row r="114" spans="3:37" ht="15" customHeight="1">
      <c r="C114" s="659" t="s">
        <v>311</v>
      </c>
      <c r="D114" s="1176">
        <f>'Síntesis Encuesta'!C31</f>
        <v>0</v>
      </c>
      <c r="E114" s="1176"/>
      <c r="F114" s="1176">
        <f>'Síntesis Encuesta'!D31</f>
        <v>0</v>
      </c>
      <c r="G114" s="1176"/>
      <c r="H114" s="1176">
        <f>COUNTIF(E107:E107,$B$31)</f>
        <v>0</v>
      </c>
      <c r="I114" s="1176"/>
      <c r="J114" s="1176">
        <f>'Síntesis Encuesta'!F31</f>
        <v>0</v>
      </c>
      <c r="K114" s="1176"/>
      <c r="L114" s="1174">
        <f>COUNTIF(F107:F107,$B$31)</f>
        <v>0</v>
      </c>
      <c r="M114" s="1175"/>
      <c r="N114" s="1174">
        <f>'Síntesis Encuesta'!H31</f>
        <v>0</v>
      </c>
      <c r="O114" s="1175"/>
      <c r="P114" s="1174">
        <f>COUNTIF(G107:G107,$B$31)</f>
        <v>0</v>
      </c>
      <c r="Q114" s="1175"/>
      <c r="R114" s="1174">
        <f>'Síntesis Encuesta'!J31</f>
        <v>0</v>
      </c>
      <c r="S114" s="1175"/>
      <c r="T114" s="1174">
        <f>COUNTIF(H107:H107,$B$31)</f>
        <v>0</v>
      </c>
      <c r="U114" s="1175"/>
      <c r="V114" s="1174">
        <f>'Síntesis Encuesta'!L31</f>
        <v>0</v>
      </c>
      <c r="W114" s="1175"/>
      <c r="X114" s="1174">
        <f>COUNTIF(I107:I107,$B$31)</f>
        <v>0</v>
      </c>
      <c r="Y114" s="1175"/>
    </row>
    <row r="115" spans="3:37" ht="15" customHeight="1">
      <c r="C115" s="659" t="s">
        <v>269</v>
      </c>
      <c r="D115" s="1176">
        <f>'Síntesis Encuesta'!C32</f>
        <v>0</v>
      </c>
      <c r="E115" s="1176"/>
      <c r="F115" s="1176">
        <f>'Síntesis Encuesta'!D32</f>
        <v>0</v>
      </c>
      <c r="G115" s="1176"/>
      <c r="H115" s="1176">
        <f>COUNTIF(E107:E107,$B$32)</f>
        <v>0</v>
      </c>
      <c r="I115" s="1176"/>
      <c r="J115" s="1176">
        <f>'Síntesis Encuesta'!F32</f>
        <v>0</v>
      </c>
      <c r="K115" s="1176"/>
      <c r="L115" s="1174">
        <f>COUNTIF(F107:F107,$B$32)</f>
        <v>0</v>
      </c>
      <c r="M115" s="1175"/>
      <c r="N115" s="1174">
        <f>'Síntesis Encuesta'!H32</f>
        <v>0</v>
      </c>
      <c r="O115" s="1175"/>
      <c r="P115" s="1174">
        <f>COUNTIF(G107:G107,$B$32)</f>
        <v>0</v>
      </c>
      <c r="Q115" s="1175"/>
      <c r="R115" s="1174">
        <f>'Síntesis Encuesta'!J32</f>
        <v>0</v>
      </c>
      <c r="S115" s="1175"/>
      <c r="T115" s="1174">
        <f>COUNTIF(H107:H107,$B$32)</f>
        <v>0</v>
      </c>
      <c r="U115" s="1175"/>
      <c r="V115" s="1174">
        <f>'Síntesis Encuesta'!L32</f>
        <v>0</v>
      </c>
      <c r="W115" s="1175"/>
      <c r="X115" s="1174">
        <f>COUNTIF(I107:I107,$B$32)</f>
        <v>0</v>
      </c>
      <c r="Y115" s="1175"/>
    </row>
    <row r="116" spans="3:37" ht="15" customHeight="1">
      <c r="C116" s="659" t="s">
        <v>270</v>
      </c>
      <c r="D116" s="1176">
        <f>'Síntesis Encuesta'!C33</f>
        <v>0</v>
      </c>
      <c r="E116" s="1176"/>
      <c r="F116" s="1176">
        <f>'Síntesis Encuesta'!D33</f>
        <v>0</v>
      </c>
      <c r="G116" s="1176"/>
      <c r="H116" s="1176">
        <f>COUNTIF(E107:E107,$B$33)</f>
        <v>0</v>
      </c>
      <c r="I116" s="1176"/>
      <c r="J116" s="1176">
        <f>'Síntesis Encuesta'!F33</f>
        <v>0</v>
      </c>
      <c r="K116" s="1176"/>
      <c r="L116" s="1174">
        <f>COUNTIF(F107:F107,$B$33)</f>
        <v>0</v>
      </c>
      <c r="M116" s="1175"/>
      <c r="N116" s="1174">
        <f>'Síntesis Encuesta'!H33</f>
        <v>0</v>
      </c>
      <c r="O116" s="1175"/>
      <c r="P116" s="1174">
        <f>COUNTIF(G107:G107,$B$33)</f>
        <v>0</v>
      </c>
      <c r="Q116" s="1175"/>
      <c r="R116" s="1174">
        <f>'Síntesis Encuesta'!J33</f>
        <v>0</v>
      </c>
      <c r="S116" s="1175"/>
      <c r="T116" s="1174">
        <f>COUNTIF(H107:H107,$B$33)</f>
        <v>0</v>
      </c>
      <c r="U116" s="1175"/>
      <c r="V116" s="1174">
        <f>'Síntesis Encuesta'!L33</f>
        <v>0</v>
      </c>
      <c r="W116" s="1175"/>
      <c r="X116" s="1174">
        <f>COUNTIF(I107:I107,$B$33)</f>
        <v>0</v>
      </c>
      <c r="Y116" s="1175"/>
    </row>
    <row r="117" spans="3:37" ht="15" customHeight="1">
      <c r="C117" s="660" t="s">
        <v>155</v>
      </c>
      <c r="D117" s="1180">
        <f>SUM(D113:D116)</f>
        <v>0</v>
      </c>
      <c r="E117" s="1180"/>
      <c r="F117" s="1180">
        <f t="shared" ref="F117" si="10">SUM(F113:F116)</f>
        <v>0</v>
      </c>
      <c r="G117" s="1180"/>
      <c r="H117" s="1180">
        <f t="shared" ref="H117" si="11">SUM(H113:H116)</f>
        <v>0</v>
      </c>
      <c r="I117" s="1180"/>
      <c r="J117" s="1180">
        <f t="shared" ref="J117" si="12">SUM(J113:J116)</f>
        <v>0</v>
      </c>
      <c r="K117" s="1180"/>
      <c r="L117" s="1180">
        <f t="shared" ref="L117" si="13">SUM(L113:L116)</f>
        <v>0</v>
      </c>
      <c r="M117" s="1180"/>
      <c r="N117" s="1180">
        <f t="shared" ref="N117" si="14">SUM(N113:N116)</f>
        <v>0</v>
      </c>
      <c r="O117" s="1180"/>
      <c r="P117" s="1180">
        <f t="shared" ref="P117" si="15">SUM(P113:P116)</f>
        <v>0</v>
      </c>
      <c r="Q117" s="1180"/>
      <c r="R117" s="1180">
        <f t="shared" ref="R117" si="16">SUM(R113:R116)</f>
        <v>0</v>
      </c>
      <c r="S117" s="1180"/>
      <c r="T117" s="1180">
        <f t="shared" ref="T117" si="17">SUM(T113:T116)</f>
        <v>0</v>
      </c>
      <c r="U117" s="1180"/>
      <c r="V117" s="1180">
        <f t="shared" ref="V117" si="18">SUM(V113:V116)</f>
        <v>0</v>
      </c>
      <c r="W117" s="1180"/>
      <c r="X117" s="1180">
        <f t="shared" ref="X117" si="19">SUM(X113:X116)</f>
        <v>0</v>
      </c>
      <c r="Y117" s="1180"/>
    </row>
    <row r="118" spans="3:37" ht="12" customHeight="1">
      <c r="D118" s="297"/>
      <c r="E118" s="297"/>
      <c r="F118" s="297"/>
      <c r="G118" s="297"/>
      <c r="H118" s="297"/>
      <c r="I118" s="297"/>
      <c r="J118" s="297"/>
      <c r="K118" s="297"/>
      <c r="L118" s="297"/>
      <c r="M118" s="297"/>
      <c r="N118" s="297"/>
      <c r="O118" s="297"/>
      <c r="P118" s="297"/>
      <c r="Q118" s="297"/>
      <c r="R118" s="297"/>
      <c r="S118" s="297"/>
      <c r="T118" s="297"/>
      <c r="U118" s="297"/>
      <c r="V118" s="297"/>
      <c r="W118" s="297"/>
      <c r="X118" s="297"/>
      <c r="Y118" s="297"/>
      <c r="AG118" s="311"/>
      <c r="AH118" s="311"/>
      <c r="AI118" s="311"/>
      <c r="AJ118" s="311"/>
      <c r="AK118" s="373"/>
    </row>
    <row r="119" spans="3:37" ht="15" customHeight="1">
      <c r="C119" s="1177" t="s">
        <v>448</v>
      </c>
      <c r="D119" s="1177"/>
      <c r="E119" s="1177"/>
      <c r="F119" s="1177"/>
      <c r="G119" s="1178" t="e">
        <f>'Síntesis Encuesta'!N30</f>
        <v>#DIV/0!</v>
      </c>
      <c r="H119" s="1178"/>
      <c r="I119" s="297"/>
      <c r="J119" s="297"/>
      <c r="K119" s="297"/>
      <c r="L119" s="297"/>
      <c r="M119" s="297"/>
      <c r="N119" s="297"/>
      <c r="O119" s="297"/>
      <c r="P119" s="297"/>
      <c r="Q119" s="297"/>
      <c r="R119" s="297"/>
      <c r="S119" s="297"/>
      <c r="T119" s="297"/>
      <c r="U119" s="297"/>
      <c r="V119" s="297"/>
      <c r="W119" s="297"/>
      <c r="X119" s="297"/>
      <c r="Y119" s="297"/>
      <c r="AG119" s="311"/>
      <c r="AH119" s="311"/>
      <c r="AI119" s="311"/>
      <c r="AJ119" s="311"/>
      <c r="AK119" s="373"/>
    </row>
    <row r="120" spans="3:37" ht="15" customHeight="1">
      <c r="C120" s="297"/>
      <c r="D120" s="297"/>
      <c r="E120" s="297"/>
      <c r="F120" s="297"/>
      <c r="G120" s="297"/>
      <c r="H120" s="297"/>
      <c r="I120" s="297"/>
      <c r="J120" s="297"/>
      <c r="K120" s="297"/>
      <c r="L120" s="297"/>
      <c r="M120" s="297"/>
      <c r="N120" s="297"/>
      <c r="O120" s="297"/>
      <c r="P120" s="297"/>
      <c r="Q120" s="297"/>
      <c r="R120" s="297"/>
      <c r="S120" s="297"/>
      <c r="T120" s="297"/>
      <c r="U120" s="297"/>
      <c r="V120" s="297"/>
      <c r="W120" s="297"/>
      <c r="X120" s="297"/>
      <c r="Y120" s="297"/>
      <c r="AG120" s="311"/>
      <c r="AH120" s="311"/>
      <c r="AI120" s="311"/>
      <c r="AJ120" s="311"/>
      <c r="AK120" s="373"/>
    </row>
    <row r="121" spans="3:37" ht="18">
      <c r="C121" s="374" t="s">
        <v>449</v>
      </c>
      <c r="D121" s="297"/>
      <c r="E121" s="297"/>
      <c r="F121" s="297"/>
      <c r="G121" s="297"/>
      <c r="H121" s="297"/>
      <c r="I121" s="297"/>
      <c r="J121" s="297"/>
      <c r="K121" s="297"/>
      <c r="L121" s="297"/>
      <c r="M121" s="297"/>
      <c r="N121" s="297"/>
      <c r="O121" s="297"/>
      <c r="P121" s="297"/>
      <c r="Q121" s="297"/>
      <c r="R121" s="297"/>
      <c r="S121" s="297"/>
      <c r="T121" s="297"/>
      <c r="U121" s="297"/>
      <c r="V121" s="297"/>
      <c r="W121" s="375"/>
      <c r="X121" s="1319"/>
      <c r="Y121" s="1319"/>
    </row>
    <row r="122" spans="3:37" ht="14.45" thickBot="1">
      <c r="C122" s="297"/>
      <c r="D122" s="297"/>
      <c r="E122" s="297"/>
      <c r="F122" s="297"/>
      <c r="G122" s="297"/>
      <c r="H122" s="297"/>
      <c r="I122" s="297"/>
      <c r="J122" s="297"/>
      <c r="K122" s="297"/>
      <c r="L122" s="297"/>
      <c r="M122" s="297"/>
      <c r="N122" s="297"/>
      <c r="O122" s="297"/>
      <c r="P122" s="297"/>
      <c r="Q122" s="297"/>
      <c r="R122" s="297"/>
      <c r="S122" s="297"/>
      <c r="T122" s="297"/>
      <c r="U122" s="297"/>
      <c r="V122" s="297"/>
      <c r="W122" s="297"/>
      <c r="X122" s="297"/>
      <c r="Y122" s="297"/>
      <c r="Z122" s="298"/>
    </row>
    <row r="123" spans="3:37" ht="23.25" customHeight="1">
      <c r="C123" s="1242" t="s">
        <v>182</v>
      </c>
      <c r="D123" s="1243"/>
      <c r="E123" s="1243"/>
      <c r="F123" s="1243"/>
      <c r="G123" s="1243"/>
      <c r="H123" s="1243"/>
      <c r="I123" s="1057" t="s">
        <v>183</v>
      </c>
      <c r="J123" s="1057"/>
      <c r="K123" s="1315"/>
      <c r="L123" s="297"/>
      <c r="M123" s="297"/>
      <c r="N123" s="297"/>
      <c r="O123" s="297"/>
      <c r="P123" s="297"/>
      <c r="Q123" s="297"/>
      <c r="R123" s="297"/>
      <c r="S123" s="297"/>
      <c r="T123" s="297"/>
      <c r="U123" s="297"/>
      <c r="V123" s="297"/>
      <c r="W123" s="297"/>
      <c r="X123" s="297"/>
      <c r="Y123" s="297"/>
    </row>
    <row r="124" spans="3:37" ht="23.25" customHeight="1">
      <c r="C124" s="1246" t="s">
        <v>393</v>
      </c>
      <c r="D124" s="1247"/>
      <c r="E124" s="1247"/>
      <c r="F124" s="1247"/>
      <c r="G124" s="1247"/>
      <c r="H124" s="1247"/>
      <c r="I124" s="1316" t="s">
        <v>394</v>
      </c>
      <c r="J124" s="1316"/>
      <c r="K124" s="1317"/>
      <c r="L124" s="297"/>
      <c r="M124" s="297"/>
      <c r="N124" s="297"/>
      <c r="O124" s="297"/>
      <c r="P124" s="297"/>
      <c r="Q124" s="297"/>
      <c r="R124" s="297"/>
      <c r="S124" s="297"/>
      <c r="T124" s="297"/>
      <c r="U124" s="297"/>
      <c r="V124" s="297"/>
      <c r="W124" s="297"/>
      <c r="X124" s="297"/>
      <c r="Y124" s="297"/>
    </row>
    <row r="125" spans="3:37" ht="23.25" customHeight="1">
      <c r="C125" s="1246" t="s">
        <v>396</v>
      </c>
      <c r="D125" s="1247"/>
      <c r="E125" s="1247"/>
      <c r="F125" s="1247"/>
      <c r="G125" s="1247"/>
      <c r="H125" s="1247"/>
      <c r="I125" s="1316"/>
      <c r="J125" s="1316"/>
      <c r="K125" s="1317"/>
      <c r="L125" s="297"/>
      <c r="M125" s="297"/>
      <c r="N125" s="297"/>
      <c r="O125" s="297"/>
      <c r="P125" s="297"/>
      <c r="Q125" s="297"/>
      <c r="R125" s="297"/>
      <c r="S125" s="297"/>
      <c r="T125" s="297"/>
      <c r="U125" s="297"/>
      <c r="V125" s="297"/>
      <c r="W125" s="297"/>
      <c r="X125" s="297"/>
      <c r="Y125" s="297"/>
    </row>
    <row r="126" spans="3:37" ht="23.25" customHeight="1">
      <c r="C126" s="1246" t="s">
        <v>398</v>
      </c>
      <c r="D126" s="1247"/>
      <c r="E126" s="1247"/>
      <c r="F126" s="1247"/>
      <c r="G126" s="1247"/>
      <c r="H126" s="1247"/>
      <c r="I126" s="1316"/>
      <c r="J126" s="1316"/>
      <c r="K126" s="1317"/>
      <c r="L126" s="297"/>
      <c r="M126" s="297"/>
      <c r="N126" s="297"/>
      <c r="O126" s="297"/>
      <c r="P126" s="297"/>
      <c r="Q126" s="297"/>
      <c r="R126" s="297"/>
      <c r="S126" s="297"/>
      <c r="T126" s="297"/>
      <c r="U126" s="297"/>
      <c r="V126" s="297"/>
      <c r="W126" s="297"/>
      <c r="X126" s="297"/>
      <c r="Y126" s="297"/>
    </row>
    <row r="127" spans="3:37" ht="23.25" customHeight="1">
      <c r="C127" s="1246" t="s">
        <v>400</v>
      </c>
      <c r="D127" s="1247"/>
      <c r="E127" s="1247"/>
      <c r="F127" s="1247"/>
      <c r="G127" s="1247"/>
      <c r="H127" s="1247"/>
      <c r="I127" s="1316"/>
      <c r="J127" s="1316"/>
      <c r="K127" s="1317"/>
      <c r="L127" s="297"/>
      <c r="M127" s="297"/>
      <c r="N127" s="297"/>
      <c r="O127" s="297"/>
      <c r="P127" s="297"/>
      <c r="Q127" s="297"/>
      <c r="R127" s="297"/>
      <c r="S127" s="297"/>
      <c r="T127" s="297"/>
      <c r="U127" s="297"/>
      <c r="V127" s="297"/>
      <c r="W127" s="297"/>
      <c r="X127" s="297"/>
      <c r="Y127" s="297"/>
    </row>
    <row r="128" spans="3:37" ht="23.25" customHeight="1">
      <c r="C128" s="1246" t="s">
        <v>402</v>
      </c>
      <c r="D128" s="1247"/>
      <c r="E128" s="1247"/>
      <c r="F128" s="1247"/>
      <c r="G128" s="1247"/>
      <c r="H128" s="1247"/>
      <c r="I128" s="1244" t="s">
        <v>403</v>
      </c>
      <c r="J128" s="1244"/>
      <c r="K128" s="1245"/>
      <c r="L128" s="297"/>
      <c r="M128" s="297"/>
      <c r="N128" s="297"/>
      <c r="O128" s="297"/>
      <c r="P128" s="297"/>
      <c r="Q128" s="297"/>
      <c r="R128" s="297"/>
      <c r="S128" s="297"/>
      <c r="T128" s="297"/>
      <c r="U128" s="297"/>
      <c r="V128" s="297"/>
      <c r="W128" s="297"/>
      <c r="X128" s="297"/>
      <c r="Y128" s="297"/>
    </row>
    <row r="129" spans="3:35" ht="23.25" customHeight="1" thickBot="1">
      <c r="C129" s="1310" t="s">
        <v>405</v>
      </c>
      <c r="D129" s="1311"/>
      <c r="E129" s="1311"/>
      <c r="F129" s="1311"/>
      <c r="G129" s="1311"/>
      <c r="H129" s="1311"/>
      <c r="I129" s="1308" t="s">
        <v>406</v>
      </c>
      <c r="J129" s="1308"/>
      <c r="K129" s="1309"/>
      <c r="L129" s="297"/>
      <c r="M129" s="297"/>
      <c r="N129" s="297"/>
      <c r="O129" s="297"/>
      <c r="P129" s="297"/>
      <c r="Q129" s="297"/>
      <c r="R129" s="297"/>
      <c r="S129" s="297"/>
      <c r="T129" s="297"/>
      <c r="U129" s="297"/>
      <c r="V129" s="297"/>
      <c r="W129" s="297"/>
      <c r="X129" s="297"/>
      <c r="Y129" s="297"/>
    </row>
    <row r="130" spans="3:35">
      <c r="C130" s="297"/>
      <c r="D130" s="297"/>
      <c r="E130" s="297"/>
      <c r="F130" s="297"/>
      <c r="G130" s="297"/>
      <c r="H130" s="297"/>
      <c r="I130" s="297"/>
      <c r="J130" s="297"/>
      <c r="K130" s="297"/>
      <c r="L130" s="297"/>
      <c r="M130" s="297"/>
      <c r="N130" s="297"/>
      <c r="O130" s="297"/>
      <c r="P130" s="297"/>
      <c r="Q130" s="297"/>
      <c r="R130" s="297"/>
      <c r="S130" s="297"/>
      <c r="T130" s="297"/>
      <c r="U130" s="297"/>
      <c r="V130" s="297"/>
      <c r="W130" s="297"/>
      <c r="X130" s="297"/>
      <c r="Y130" s="297"/>
    </row>
    <row r="131" spans="3:35" ht="28.5" customHeight="1">
      <c r="C131" s="1248" t="s">
        <v>450</v>
      </c>
      <c r="D131" s="1248"/>
      <c r="E131" s="1248"/>
      <c r="F131" s="1248"/>
      <c r="G131" s="1248"/>
      <c r="H131" s="1248"/>
      <c r="I131" s="1248"/>
      <c r="J131" s="1248"/>
      <c r="K131" s="376" t="s">
        <v>451</v>
      </c>
      <c r="L131" s="297"/>
      <c r="M131" s="297"/>
      <c r="N131" s="297"/>
      <c r="O131" s="297"/>
      <c r="P131" s="297"/>
      <c r="Q131" s="297"/>
      <c r="R131" s="297"/>
      <c r="S131" s="297"/>
      <c r="T131" s="297"/>
      <c r="U131" s="297"/>
      <c r="V131" s="297"/>
      <c r="W131" s="297"/>
      <c r="X131" s="297"/>
      <c r="Y131" s="297"/>
    </row>
    <row r="132" spans="3:35" ht="28.5" customHeight="1">
      <c r="C132" s="1241" t="s">
        <v>452</v>
      </c>
      <c r="D132" s="1241"/>
      <c r="E132" s="1241"/>
      <c r="F132" s="1241"/>
      <c r="G132" s="1241"/>
      <c r="H132" s="1241"/>
      <c r="I132" s="1241"/>
      <c r="J132" s="1241"/>
      <c r="K132" s="377">
        <f>X12</f>
        <v>0</v>
      </c>
      <c r="L132" s="297"/>
      <c r="M132" s="297"/>
      <c r="N132" s="297"/>
      <c r="O132" s="297"/>
      <c r="P132" s="297"/>
      <c r="Q132" s="297"/>
      <c r="R132" s="297"/>
      <c r="S132" s="297"/>
      <c r="T132" s="297"/>
      <c r="U132" s="297"/>
      <c r="V132" s="297"/>
      <c r="W132" s="297"/>
      <c r="X132" s="297"/>
      <c r="Y132" s="297"/>
      <c r="AE132" s="311"/>
      <c r="AF132" s="311"/>
      <c r="AH132" s="378" t="s">
        <v>453</v>
      </c>
      <c r="AI132" s="379">
        <f>K134</f>
        <v>0</v>
      </c>
    </row>
    <row r="133" spans="3:35" ht="28.5" customHeight="1">
      <c r="C133" s="1241" t="s">
        <v>454</v>
      </c>
      <c r="D133" s="1241"/>
      <c r="E133" s="1241"/>
      <c r="F133" s="1241"/>
      <c r="G133" s="1241"/>
      <c r="H133" s="1241"/>
      <c r="I133" s="1241"/>
      <c r="J133" s="1241"/>
      <c r="K133" s="377">
        <f>X13</f>
        <v>0</v>
      </c>
      <c r="L133" s="297"/>
      <c r="M133" s="297"/>
      <c r="N133" s="297"/>
      <c r="O133" s="297"/>
      <c r="P133" s="297"/>
      <c r="Q133" s="297"/>
      <c r="R133" s="297"/>
      <c r="S133" s="297"/>
      <c r="T133" s="297"/>
      <c r="U133" s="297"/>
      <c r="V133" s="297"/>
      <c r="W133" s="297"/>
      <c r="X133" s="297"/>
      <c r="Y133" s="297"/>
      <c r="AE133" s="311"/>
      <c r="AF133" s="311"/>
      <c r="AH133" s="378" t="s">
        <v>455</v>
      </c>
      <c r="AI133" s="379">
        <f>K133</f>
        <v>0</v>
      </c>
    </row>
    <row r="134" spans="3:35" ht="28.5" customHeight="1">
      <c r="C134" s="1241" t="s">
        <v>456</v>
      </c>
      <c r="D134" s="1241"/>
      <c r="E134" s="1241"/>
      <c r="F134" s="1241"/>
      <c r="G134" s="1241"/>
      <c r="H134" s="1241"/>
      <c r="I134" s="1241"/>
      <c r="J134" s="1241"/>
      <c r="K134" s="377">
        <f>K132-K133</f>
        <v>0</v>
      </c>
      <c r="L134" s="297"/>
      <c r="M134" s="297"/>
      <c r="N134" s="297"/>
      <c r="O134" s="297"/>
      <c r="P134" s="297"/>
      <c r="Q134" s="297"/>
      <c r="R134" s="297"/>
      <c r="S134" s="297"/>
      <c r="T134" s="297"/>
      <c r="U134" s="297"/>
      <c r="V134" s="297"/>
      <c r="W134" s="297"/>
      <c r="X134" s="297"/>
      <c r="Y134" s="297"/>
      <c r="AE134" s="311"/>
      <c r="AF134" s="311"/>
      <c r="AH134" s="378" t="s">
        <v>457</v>
      </c>
      <c r="AI134" s="379">
        <f>K132</f>
        <v>0</v>
      </c>
    </row>
    <row r="135" spans="3:35" ht="28.5" customHeight="1">
      <c r="C135" s="297"/>
      <c r="D135" s="297"/>
      <c r="E135" s="297"/>
      <c r="F135" s="297"/>
      <c r="G135" s="297"/>
      <c r="H135" s="297"/>
      <c r="I135" s="297"/>
      <c r="J135" s="297"/>
      <c r="K135" s="297"/>
      <c r="L135" s="297"/>
      <c r="M135" s="297"/>
      <c r="N135" s="297"/>
      <c r="O135" s="297"/>
      <c r="P135" s="297"/>
      <c r="Q135" s="297"/>
      <c r="R135" s="297"/>
      <c r="S135" s="297"/>
      <c r="T135" s="297"/>
      <c r="U135" s="297"/>
      <c r="V135" s="297"/>
      <c r="W135" s="297"/>
      <c r="X135" s="297"/>
      <c r="Y135" s="297"/>
      <c r="AH135" s="380"/>
      <c r="AI135" s="380"/>
    </row>
    <row r="136" spans="3:35" ht="28.5" customHeight="1">
      <c r="C136" s="1297" t="s">
        <v>458</v>
      </c>
      <c r="D136" s="1298"/>
      <c r="E136" s="1298"/>
      <c r="F136" s="1298"/>
      <c r="G136" s="1298"/>
      <c r="H136" s="1298"/>
      <c r="I136" s="1298"/>
      <c r="J136" s="1299"/>
      <c r="K136" s="381" t="s">
        <v>117</v>
      </c>
      <c r="L136" s="297"/>
      <c r="M136" s="297"/>
      <c r="N136" s="297"/>
      <c r="O136" s="297"/>
      <c r="P136" s="297"/>
      <c r="Q136" s="297"/>
      <c r="R136" s="297"/>
      <c r="S136" s="297"/>
      <c r="T136" s="297"/>
      <c r="U136" s="297"/>
      <c r="V136" s="297"/>
      <c r="W136" s="297"/>
      <c r="X136" s="297"/>
      <c r="Y136" s="297"/>
      <c r="AE136" s="382"/>
      <c r="AF136" s="382"/>
      <c r="AH136" s="1307" t="s">
        <v>458</v>
      </c>
      <c r="AI136" s="1307"/>
    </row>
    <row r="137" spans="3:35" ht="28.5" customHeight="1">
      <c r="C137" s="1237" t="s">
        <v>459</v>
      </c>
      <c r="D137" s="1237"/>
      <c r="E137" s="1237"/>
      <c r="F137" s="1237"/>
      <c r="G137" s="1237"/>
      <c r="H137" s="1237"/>
      <c r="I137" s="1237"/>
      <c r="J137" s="1237"/>
      <c r="K137" s="383">
        <f>X11</f>
        <v>0</v>
      </c>
      <c r="L137" s="297"/>
      <c r="M137" s="297"/>
      <c r="N137" s="297"/>
      <c r="O137" s="297"/>
      <c r="P137" s="297"/>
      <c r="Q137" s="297"/>
      <c r="R137" s="297"/>
      <c r="S137" s="297"/>
      <c r="T137" s="297"/>
      <c r="U137" s="297"/>
      <c r="V137" s="297"/>
      <c r="W137" s="297"/>
      <c r="X137" s="297"/>
      <c r="Y137" s="297"/>
      <c r="AE137" s="311"/>
      <c r="AF137" s="311"/>
      <c r="AH137" s="384" t="s">
        <v>460</v>
      </c>
      <c r="AI137" s="385">
        <f t="shared" ref="AI137:AI143" si="20">K137</f>
        <v>0</v>
      </c>
    </row>
    <row r="138" spans="3:35" ht="28.5" customHeight="1">
      <c r="C138" s="1238" t="s">
        <v>461</v>
      </c>
      <c r="D138" s="1239"/>
      <c r="E138" s="1239"/>
      <c r="F138" s="1239"/>
      <c r="G138" s="1239"/>
      <c r="H138" s="1239"/>
      <c r="I138" s="1239"/>
      <c r="J138" s="1240"/>
      <c r="K138" s="386">
        <f>G54</f>
        <v>0</v>
      </c>
      <c r="L138" s="297"/>
      <c r="M138" s="297"/>
      <c r="N138" s="297"/>
      <c r="O138" s="297"/>
      <c r="P138" s="297"/>
      <c r="Q138" s="297"/>
      <c r="R138" s="297"/>
      <c r="S138" s="297"/>
      <c r="T138" s="297"/>
      <c r="U138" s="297"/>
      <c r="V138" s="297"/>
      <c r="W138" s="297"/>
      <c r="X138" s="297"/>
      <c r="Y138" s="297"/>
      <c r="AE138" s="311"/>
      <c r="AF138" s="311"/>
      <c r="AH138" s="384" t="s">
        <v>462</v>
      </c>
      <c r="AI138" s="385">
        <f t="shared" si="20"/>
        <v>0</v>
      </c>
    </row>
    <row r="139" spans="3:35" ht="28.5" customHeight="1">
      <c r="C139" s="1238" t="s">
        <v>463</v>
      </c>
      <c r="D139" s="1239"/>
      <c r="E139" s="1239"/>
      <c r="F139" s="1239"/>
      <c r="G139" s="1239"/>
      <c r="H139" s="1239"/>
      <c r="I139" s="1239"/>
      <c r="J139" s="1240"/>
      <c r="K139" s="386">
        <f>V51+V52</f>
        <v>0</v>
      </c>
      <c r="L139" s="297"/>
      <c r="M139" s="297"/>
      <c r="N139" s="297"/>
      <c r="O139" s="297"/>
      <c r="P139" s="297"/>
      <c r="Q139" s="297"/>
      <c r="R139" s="297"/>
      <c r="S139" s="297"/>
      <c r="T139" s="297"/>
      <c r="U139" s="297"/>
      <c r="V139" s="297"/>
      <c r="W139" s="297"/>
      <c r="X139" s="297"/>
      <c r="Y139" s="297"/>
      <c r="AE139" s="311"/>
      <c r="AF139" s="311"/>
      <c r="AH139" s="384" t="s">
        <v>464</v>
      </c>
      <c r="AI139" s="385">
        <f t="shared" si="20"/>
        <v>0</v>
      </c>
    </row>
    <row r="140" spans="3:35" ht="28.5" customHeight="1">
      <c r="C140" s="1237" t="s">
        <v>465</v>
      </c>
      <c r="D140" s="1237"/>
      <c r="E140" s="1237"/>
      <c r="F140" s="1237"/>
      <c r="G140" s="1237"/>
      <c r="H140" s="1237"/>
      <c r="I140" s="1237"/>
      <c r="J140" s="1237"/>
      <c r="K140" s="377">
        <f>V47+V48+V49</f>
        <v>0</v>
      </c>
      <c r="L140" s="297"/>
      <c r="M140" s="297"/>
      <c r="W140" s="297"/>
      <c r="X140" s="297"/>
      <c r="Y140" s="297"/>
      <c r="AE140" s="311"/>
      <c r="AF140" s="311"/>
      <c r="AH140" s="384" t="s">
        <v>466</v>
      </c>
      <c r="AI140" s="385">
        <f t="shared" si="20"/>
        <v>0</v>
      </c>
    </row>
    <row r="141" spans="3:35" ht="28.5" customHeight="1">
      <c r="C141" s="1238" t="s">
        <v>467</v>
      </c>
      <c r="D141" s="1239"/>
      <c r="E141" s="1239"/>
      <c r="F141" s="1239"/>
      <c r="G141" s="1239"/>
      <c r="H141" s="1239"/>
      <c r="I141" s="1239"/>
      <c r="J141" s="1240"/>
      <c r="K141" s="377">
        <f>V50</f>
        <v>0</v>
      </c>
      <c r="L141" s="297"/>
      <c r="M141" s="297"/>
      <c r="N141" s="297"/>
      <c r="O141" s="297"/>
      <c r="P141" s="297"/>
      <c r="Q141" s="297"/>
      <c r="R141" s="297"/>
      <c r="S141" s="297"/>
      <c r="T141" s="297"/>
      <c r="U141" s="297"/>
      <c r="V141" s="297"/>
      <c r="W141" s="297"/>
      <c r="X141" s="297"/>
      <c r="Y141" s="297"/>
      <c r="AE141" s="311"/>
      <c r="AF141" s="311"/>
      <c r="AH141" s="384" t="s">
        <v>468</v>
      </c>
      <c r="AI141" s="385">
        <f t="shared" si="20"/>
        <v>0</v>
      </c>
    </row>
    <row r="142" spans="3:35" ht="28.5" customHeight="1">
      <c r="C142" s="1237" t="s">
        <v>469</v>
      </c>
      <c r="D142" s="1237"/>
      <c r="E142" s="1237"/>
      <c r="F142" s="1237"/>
      <c r="G142" s="1237"/>
      <c r="H142" s="1237"/>
      <c r="I142" s="1237"/>
      <c r="J142" s="1237"/>
      <c r="K142" s="377">
        <f>V51</f>
        <v>0</v>
      </c>
      <c r="L142" s="297"/>
      <c r="M142" s="297"/>
      <c r="N142" s="297"/>
      <c r="O142" s="297"/>
      <c r="P142" s="297"/>
      <c r="Q142" s="297"/>
      <c r="R142" s="297"/>
      <c r="S142" s="297"/>
      <c r="T142" s="297"/>
      <c r="U142" s="297"/>
      <c r="V142" s="297"/>
      <c r="W142" s="297"/>
      <c r="X142" s="297"/>
      <c r="Y142" s="297"/>
      <c r="AE142" s="311"/>
      <c r="AF142" s="311"/>
      <c r="AH142" s="384" t="s">
        <v>470</v>
      </c>
      <c r="AI142" s="385">
        <f t="shared" si="20"/>
        <v>0</v>
      </c>
    </row>
    <row r="143" spans="3:35" ht="28.5" customHeight="1">
      <c r="C143" s="1237" t="s">
        <v>471</v>
      </c>
      <c r="D143" s="1237"/>
      <c r="E143" s="1237"/>
      <c r="F143" s="1237"/>
      <c r="G143" s="1237"/>
      <c r="H143" s="1237"/>
      <c r="I143" s="1237"/>
      <c r="J143" s="1237"/>
      <c r="K143" s="377">
        <f>V52</f>
        <v>0</v>
      </c>
      <c r="L143" s="297"/>
      <c r="M143" s="297"/>
      <c r="N143" s="297"/>
      <c r="O143" s="297"/>
      <c r="P143" s="297"/>
      <c r="Q143" s="297"/>
      <c r="R143" s="297"/>
      <c r="S143" s="297"/>
      <c r="T143" s="297"/>
      <c r="U143" s="297"/>
      <c r="V143" s="297"/>
      <c r="W143" s="297"/>
      <c r="X143" s="297"/>
      <c r="Y143" s="297"/>
      <c r="AE143" s="311"/>
      <c r="AF143" s="311"/>
      <c r="AH143" s="384" t="s">
        <v>472</v>
      </c>
      <c r="AI143" s="385">
        <f t="shared" si="20"/>
        <v>0</v>
      </c>
    </row>
    <row r="144" spans="3:35">
      <c r="C144" s="297"/>
      <c r="D144" s="297"/>
      <c r="E144" s="297"/>
      <c r="F144" s="297"/>
      <c r="G144" s="297"/>
      <c r="H144" s="297"/>
      <c r="I144" s="297"/>
      <c r="J144" s="297"/>
      <c r="K144" s="297"/>
      <c r="L144" s="297"/>
      <c r="M144" s="297"/>
      <c r="N144" s="297"/>
      <c r="O144" s="297"/>
      <c r="P144" s="297"/>
      <c r="Q144" s="297"/>
      <c r="R144" s="297"/>
      <c r="S144" s="297"/>
      <c r="T144" s="297"/>
      <c r="U144" s="297"/>
      <c r="V144" s="297"/>
      <c r="W144" s="297"/>
      <c r="X144" s="297"/>
      <c r="Y144" s="297"/>
      <c r="AE144" s="373"/>
      <c r="AF144" s="373"/>
    </row>
    <row r="145" spans="3:25">
      <c r="C145" s="297"/>
      <c r="D145" s="297"/>
      <c r="E145" s="297"/>
      <c r="F145" s="297"/>
      <c r="G145" s="297"/>
      <c r="H145" s="297"/>
      <c r="I145" s="297"/>
      <c r="J145" s="297"/>
      <c r="K145" s="297"/>
      <c r="L145" s="297"/>
      <c r="M145" s="297"/>
      <c r="N145" s="297"/>
      <c r="O145" s="297"/>
      <c r="P145" s="297"/>
      <c r="Q145" s="297"/>
      <c r="R145" s="297"/>
      <c r="S145" s="297"/>
      <c r="T145" s="297"/>
      <c r="U145" s="297"/>
      <c r="V145" s="297"/>
      <c r="W145" s="297"/>
      <c r="X145" s="297"/>
      <c r="Y145" s="297"/>
    </row>
    <row r="146" spans="3:25" ht="14.45" thickBot="1">
      <c r="C146" s="297"/>
      <c r="D146" s="297"/>
      <c r="E146" s="297"/>
      <c r="F146" s="297"/>
      <c r="G146" s="297"/>
      <c r="H146" s="297"/>
      <c r="I146" s="297"/>
      <c r="J146" s="297"/>
      <c r="K146" s="297"/>
      <c r="L146" s="297"/>
      <c r="M146" s="297"/>
      <c r="N146" s="297"/>
      <c r="O146" s="297"/>
      <c r="P146" s="297"/>
      <c r="Q146" s="297"/>
      <c r="R146" s="297"/>
      <c r="S146" s="297"/>
      <c r="T146" s="297"/>
      <c r="U146" s="297"/>
      <c r="V146" s="297"/>
      <c r="W146" s="297"/>
      <c r="X146" s="297"/>
      <c r="Y146" s="297"/>
    </row>
    <row r="147" spans="3:25">
      <c r="C147" s="372"/>
      <c r="D147" s="387"/>
      <c r="E147" s="388"/>
      <c r="F147" s="388"/>
      <c r="G147" s="388"/>
      <c r="H147" s="388"/>
      <c r="I147" s="388"/>
      <c r="J147" s="389"/>
      <c r="K147" s="297"/>
      <c r="L147" s="297"/>
      <c r="M147" s="297"/>
      <c r="N147" s="297"/>
      <c r="O147" s="297"/>
      <c r="P147" s="297"/>
      <c r="Q147" s="297"/>
      <c r="R147" s="297"/>
      <c r="S147" s="297"/>
      <c r="T147" s="297"/>
      <c r="U147" s="297"/>
      <c r="V147" s="297"/>
      <c r="W147" s="297"/>
      <c r="X147" s="297"/>
      <c r="Y147" s="297"/>
    </row>
    <row r="148" spans="3:25" ht="14.45">
      <c r="C148" s="297"/>
      <c r="D148" s="390"/>
      <c r="E148" s="308"/>
      <c r="F148" s="308"/>
      <c r="G148" s="308"/>
      <c r="H148" s="308"/>
      <c r="I148" s="308"/>
      <c r="J148" s="391"/>
      <c r="K148" s="297"/>
      <c r="L148" s="297"/>
      <c r="M148" s="297"/>
      <c r="N148" s="297"/>
      <c r="O148" s="297"/>
      <c r="P148" s="297"/>
      <c r="Q148" s="297"/>
      <c r="R148" s="297"/>
      <c r="S148" s="297"/>
      <c r="T148" s="297"/>
      <c r="U148" s="297"/>
      <c r="V148" s="297"/>
      <c r="W148" s="297"/>
      <c r="X148" s="297"/>
      <c r="Y148" s="297"/>
    </row>
    <row r="149" spans="3:25">
      <c r="C149" s="297"/>
      <c r="D149" s="392"/>
      <c r="E149" s="308"/>
      <c r="F149" s="308"/>
      <c r="G149" s="308"/>
      <c r="H149" s="308"/>
      <c r="I149" s="308"/>
      <c r="J149" s="391"/>
      <c r="K149" s="297"/>
      <c r="L149" s="297"/>
      <c r="M149" s="297"/>
      <c r="N149" s="297"/>
      <c r="O149" s="297"/>
      <c r="P149" s="297"/>
      <c r="Q149" s="297"/>
      <c r="R149" s="297"/>
      <c r="S149" s="297"/>
      <c r="T149" s="297"/>
      <c r="U149" s="297"/>
      <c r="V149" s="297"/>
      <c r="W149" s="297"/>
      <c r="X149" s="297"/>
      <c r="Y149" s="297"/>
    </row>
    <row r="150" spans="3:25">
      <c r="C150" s="297"/>
      <c r="D150" s="392"/>
      <c r="E150" s="308"/>
      <c r="F150" s="308"/>
      <c r="G150" s="308"/>
      <c r="H150" s="308"/>
      <c r="I150" s="308"/>
      <c r="J150" s="391"/>
      <c r="K150" s="297"/>
      <c r="L150" s="297"/>
      <c r="M150" s="297"/>
      <c r="N150" s="297"/>
      <c r="O150" s="297"/>
      <c r="P150" s="297"/>
      <c r="Q150" s="297"/>
      <c r="R150" s="297"/>
      <c r="S150" s="297"/>
      <c r="T150" s="297"/>
      <c r="U150" s="297"/>
      <c r="V150" s="297"/>
      <c r="W150" s="297"/>
      <c r="X150" s="297"/>
      <c r="Y150" s="297"/>
    </row>
    <row r="151" spans="3:25">
      <c r="C151" s="297"/>
      <c r="D151" s="392"/>
      <c r="E151" s="308"/>
      <c r="F151" s="308"/>
      <c r="G151" s="308"/>
      <c r="H151" s="308"/>
      <c r="I151" s="308"/>
      <c r="J151" s="391"/>
      <c r="K151" s="297"/>
      <c r="L151" s="297"/>
      <c r="M151" s="297"/>
      <c r="N151" s="297"/>
      <c r="O151" s="297"/>
      <c r="P151" s="297"/>
      <c r="Q151" s="297"/>
      <c r="R151" s="297"/>
      <c r="S151" s="297"/>
      <c r="T151" s="297"/>
      <c r="U151" s="297"/>
      <c r="V151" s="297"/>
      <c r="W151" s="297"/>
      <c r="X151" s="297"/>
      <c r="Y151" s="297"/>
    </row>
    <row r="152" spans="3:25">
      <c r="C152" s="297"/>
      <c r="D152" s="392"/>
      <c r="E152" s="297"/>
      <c r="F152" s="297"/>
      <c r="G152" s="297"/>
      <c r="H152" s="297"/>
      <c r="I152" s="308"/>
      <c r="J152" s="391"/>
      <c r="K152" s="297"/>
      <c r="L152" s="297"/>
      <c r="M152" s="297"/>
      <c r="N152" s="297"/>
      <c r="O152" s="297"/>
      <c r="P152" s="297"/>
      <c r="Q152" s="297"/>
      <c r="R152" s="297"/>
      <c r="S152" s="297"/>
      <c r="T152" s="297"/>
      <c r="U152" s="297"/>
      <c r="V152" s="297"/>
      <c r="W152" s="297"/>
      <c r="X152" s="297"/>
      <c r="Y152" s="297"/>
    </row>
    <row r="153" spans="3:25">
      <c r="C153" s="297"/>
      <c r="D153" s="392"/>
      <c r="E153" s="1313"/>
      <c r="F153" s="1313"/>
      <c r="G153" s="1313"/>
      <c r="H153" s="1313"/>
      <c r="I153" s="308"/>
      <c r="J153" s="391"/>
      <c r="K153" s="297"/>
      <c r="L153" s="297"/>
      <c r="M153" s="297"/>
      <c r="N153" s="297"/>
      <c r="O153" s="297"/>
      <c r="P153" s="297"/>
      <c r="Q153" s="297"/>
      <c r="R153" s="297"/>
      <c r="S153" s="297"/>
      <c r="T153" s="297"/>
      <c r="U153" s="297"/>
      <c r="V153" s="297"/>
      <c r="W153" s="297"/>
      <c r="X153" s="297"/>
      <c r="Y153" s="297"/>
    </row>
    <row r="154" spans="3:25">
      <c r="C154" s="297"/>
      <c r="D154" s="392"/>
      <c r="E154" s="1312" t="s">
        <v>473</v>
      </c>
      <c r="F154" s="1312"/>
      <c r="G154" s="1312"/>
      <c r="H154" s="1312"/>
      <c r="I154" s="308"/>
      <c r="J154" s="391"/>
      <c r="K154" s="297"/>
      <c r="L154" s="297"/>
      <c r="M154" s="297"/>
      <c r="N154" s="297"/>
      <c r="O154" s="297"/>
      <c r="P154" s="297"/>
      <c r="Q154" s="297"/>
      <c r="R154" s="297"/>
      <c r="S154" s="297"/>
      <c r="T154" s="297"/>
      <c r="U154" s="297"/>
      <c r="V154" s="297"/>
      <c r="W154" s="297"/>
      <c r="X154" s="297"/>
      <c r="Y154" s="297"/>
    </row>
    <row r="155" spans="3:25">
      <c r="C155" s="297"/>
      <c r="D155" s="392"/>
      <c r="E155" s="1314">
        <f>K13</f>
        <v>0</v>
      </c>
      <c r="F155" s="1314"/>
      <c r="G155" s="1314"/>
      <c r="H155" s="1314"/>
      <c r="I155" s="308"/>
      <c r="J155" s="391"/>
      <c r="K155" s="297"/>
      <c r="L155" s="297"/>
      <c r="M155" s="297"/>
      <c r="N155" s="297"/>
      <c r="O155" s="297"/>
      <c r="P155" s="297"/>
      <c r="Q155" s="297"/>
      <c r="R155" s="297"/>
      <c r="S155" s="297"/>
      <c r="T155" s="297"/>
      <c r="U155" s="297"/>
      <c r="V155" s="297"/>
      <c r="W155" s="297"/>
      <c r="X155" s="297"/>
      <c r="Y155" s="297"/>
    </row>
    <row r="156" spans="3:25">
      <c r="C156" s="297"/>
      <c r="D156" s="392"/>
      <c r="E156" s="308"/>
      <c r="F156" s="308"/>
      <c r="G156" s="308"/>
      <c r="H156" s="308"/>
      <c r="I156" s="308"/>
      <c r="J156" s="391"/>
      <c r="K156" s="297"/>
      <c r="L156" s="297"/>
      <c r="M156" s="297"/>
      <c r="N156" s="297"/>
      <c r="O156" s="297"/>
      <c r="P156" s="297"/>
      <c r="Q156" s="297"/>
      <c r="R156" s="297"/>
      <c r="S156" s="297"/>
      <c r="T156" s="297"/>
      <c r="U156" s="297"/>
      <c r="V156" s="297"/>
      <c r="W156" s="297"/>
      <c r="X156" s="297"/>
      <c r="Y156" s="297"/>
    </row>
    <row r="157" spans="3:25" ht="14.45" thickBot="1">
      <c r="C157" s="297"/>
      <c r="D157" s="393"/>
      <c r="E157" s="394"/>
      <c r="F157" s="394"/>
      <c r="G157" s="394"/>
      <c r="H157" s="394"/>
      <c r="I157" s="394"/>
      <c r="J157" s="395"/>
      <c r="K157" s="297"/>
      <c r="L157" s="297"/>
      <c r="M157" s="297"/>
      <c r="N157" s="297"/>
      <c r="O157" s="297"/>
      <c r="P157" s="297"/>
      <c r="Q157" s="297"/>
      <c r="R157" s="297"/>
      <c r="S157" s="297"/>
      <c r="T157" s="297"/>
      <c r="U157" s="297"/>
      <c r="V157" s="297"/>
      <c r="W157" s="297"/>
      <c r="X157" s="297"/>
      <c r="Y157" s="297"/>
    </row>
    <row r="158" spans="3:25">
      <c r="C158" s="297"/>
      <c r="D158" s="297"/>
      <c r="E158" s="297"/>
      <c r="F158" s="297"/>
      <c r="G158" s="297"/>
      <c r="H158" s="297"/>
      <c r="I158" s="297"/>
      <c r="J158" s="297"/>
      <c r="K158" s="297"/>
      <c r="L158" s="297"/>
      <c r="M158" s="297"/>
      <c r="N158" s="297"/>
      <c r="O158" s="297"/>
      <c r="P158" s="297"/>
      <c r="Q158" s="297"/>
      <c r="R158" s="297"/>
      <c r="S158" s="297"/>
      <c r="T158" s="297"/>
      <c r="U158" s="297"/>
      <c r="V158" s="297"/>
      <c r="W158" s="297"/>
      <c r="X158" s="297"/>
      <c r="Y158" s="297"/>
    </row>
    <row r="159" spans="3:25">
      <c r="C159" s="297"/>
      <c r="D159" s="297"/>
      <c r="E159" s="297"/>
      <c r="F159" s="297"/>
      <c r="G159" s="297"/>
      <c r="H159" s="297"/>
      <c r="I159" s="297"/>
      <c r="J159" s="297"/>
      <c r="K159" s="297"/>
      <c r="L159" s="297"/>
      <c r="M159" s="297"/>
      <c r="N159" s="297"/>
      <c r="O159" s="297"/>
      <c r="P159" s="297"/>
      <c r="Q159" s="297"/>
      <c r="R159" s="297"/>
      <c r="S159" s="297"/>
      <c r="T159" s="297"/>
      <c r="U159" s="297"/>
      <c r="V159" s="297"/>
      <c r="W159" s="297"/>
      <c r="X159" s="297"/>
      <c r="Y159" s="297"/>
    </row>
    <row r="160" spans="3:25">
      <c r="C160" s="297"/>
      <c r="D160" s="297"/>
      <c r="E160" s="297"/>
      <c r="F160" s="297"/>
      <c r="G160" s="297"/>
      <c r="H160" s="297"/>
      <c r="I160" s="297"/>
      <c r="J160" s="297"/>
      <c r="K160" s="297"/>
      <c r="L160" s="297"/>
      <c r="M160" s="297"/>
      <c r="N160" s="297"/>
      <c r="O160" s="297"/>
      <c r="P160" s="297"/>
      <c r="Q160" s="297"/>
      <c r="R160" s="297"/>
      <c r="S160" s="297"/>
      <c r="T160" s="297"/>
      <c r="U160" s="297"/>
      <c r="V160" s="297"/>
      <c r="W160" s="297"/>
      <c r="X160" s="297"/>
      <c r="Y160" s="297"/>
    </row>
  </sheetData>
  <mergeCells count="406">
    <mergeCell ref="P75:Q75"/>
    <mergeCell ref="T72:U72"/>
    <mergeCell ref="H72:I72"/>
    <mergeCell ref="J72:K72"/>
    <mergeCell ref="L72:M72"/>
    <mergeCell ref="N72:O72"/>
    <mergeCell ref="P72:Q72"/>
    <mergeCell ref="N71:O71"/>
    <mergeCell ref="P71:Q71"/>
    <mergeCell ref="R71:S71"/>
    <mergeCell ref="H71:I71"/>
    <mergeCell ref="L73:M73"/>
    <mergeCell ref="AB46:AE46"/>
    <mergeCell ref="Y47:Y50"/>
    <mergeCell ref="C143:J143"/>
    <mergeCell ref="T60:U60"/>
    <mergeCell ref="T61:U61"/>
    <mergeCell ref="F74:G74"/>
    <mergeCell ref="D70:E70"/>
    <mergeCell ref="D71:E71"/>
    <mergeCell ref="C125:H125"/>
    <mergeCell ref="D63:E63"/>
    <mergeCell ref="F69:G69"/>
    <mergeCell ref="F70:G70"/>
    <mergeCell ref="H68:I68"/>
    <mergeCell ref="H69:I69"/>
    <mergeCell ref="F66:G66"/>
    <mergeCell ref="F67:G67"/>
    <mergeCell ref="J69:K69"/>
    <mergeCell ref="H70:I70"/>
    <mergeCell ref="J68:K68"/>
    <mergeCell ref="L71:M71"/>
    <mergeCell ref="L69:M69"/>
    <mergeCell ref="T71:U71"/>
    <mergeCell ref="R70:S70"/>
    <mergeCell ref="J71:K71"/>
    <mergeCell ref="E154:H154"/>
    <mergeCell ref="E153:H153"/>
    <mergeCell ref="E155:H155"/>
    <mergeCell ref="C142:J142"/>
    <mergeCell ref="D65:E65"/>
    <mergeCell ref="D69:E69"/>
    <mergeCell ref="J75:K75"/>
    <mergeCell ref="F65:G65"/>
    <mergeCell ref="C141:J141"/>
    <mergeCell ref="C137:J137"/>
    <mergeCell ref="C75:E75"/>
    <mergeCell ref="F75:G75"/>
    <mergeCell ref="H75:I75"/>
    <mergeCell ref="I123:K123"/>
    <mergeCell ref="I124:K127"/>
    <mergeCell ref="C124:H124"/>
    <mergeCell ref="C78:X78"/>
    <mergeCell ref="C79:Y79"/>
    <mergeCell ref="S80:X80"/>
    <mergeCell ref="R93:X93"/>
    <mergeCell ref="F68:G68"/>
    <mergeCell ref="F71:G71"/>
    <mergeCell ref="J73:K73"/>
    <mergeCell ref="X121:Y121"/>
    <mergeCell ref="AH136:AI136"/>
    <mergeCell ref="D74:E74"/>
    <mergeCell ref="D72:E72"/>
    <mergeCell ref="D73:E73"/>
    <mergeCell ref="F72:G72"/>
    <mergeCell ref="R74:S74"/>
    <mergeCell ref="N74:O74"/>
    <mergeCell ref="R75:S75"/>
    <mergeCell ref="I129:K129"/>
    <mergeCell ref="C126:H126"/>
    <mergeCell ref="L75:M75"/>
    <mergeCell ref="L74:M74"/>
    <mergeCell ref="J74:K74"/>
    <mergeCell ref="P74:Q74"/>
    <mergeCell ref="N73:O73"/>
    <mergeCell ref="P73:Q73"/>
    <mergeCell ref="F73:G73"/>
    <mergeCell ref="H74:I74"/>
    <mergeCell ref="R72:S72"/>
    <mergeCell ref="R73:S73"/>
    <mergeCell ref="T73:U73"/>
    <mergeCell ref="H73:I73"/>
    <mergeCell ref="C129:H129"/>
    <mergeCell ref="N75:O75"/>
    <mergeCell ref="G2:U2"/>
    <mergeCell ref="G5:U5"/>
    <mergeCell ref="X13:Y13"/>
    <mergeCell ref="C136:J136"/>
    <mergeCell ref="X12:Y12"/>
    <mergeCell ref="R64:S64"/>
    <mergeCell ref="W53:X54"/>
    <mergeCell ref="Y53:Y54"/>
    <mergeCell ref="H64:I64"/>
    <mergeCell ref="J64:K64"/>
    <mergeCell ref="X7:Y7"/>
    <mergeCell ref="H63:I63"/>
    <mergeCell ref="J63:K63"/>
    <mergeCell ref="L63:M63"/>
    <mergeCell ref="N63:O63"/>
    <mergeCell ref="P63:Q63"/>
    <mergeCell ref="R63:S63"/>
    <mergeCell ref="C17:W17"/>
    <mergeCell ref="R60:S60"/>
    <mergeCell ref="R61:S61"/>
    <mergeCell ref="T63:U63"/>
    <mergeCell ref="P66:Q66"/>
    <mergeCell ref="R66:S66"/>
    <mergeCell ref="M3:R3"/>
    <mergeCell ref="J3:K3"/>
    <mergeCell ref="M4:R4"/>
    <mergeCell ref="C12:H12"/>
    <mergeCell ref="C13:H13"/>
    <mergeCell ref="I12:O12"/>
    <mergeCell ref="J4:K4"/>
    <mergeCell ref="I13:O13"/>
    <mergeCell ref="C19:C20"/>
    <mergeCell ref="F62:G62"/>
    <mergeCell ref="N62:O62"/>
    <mergeCell ref="H60:I60"/>
    <mergeCell ref="H61:I61"/>
    <mergeCell ref="H62:I62"/>
    <mergeCell ref="P64:Q64"/>
    <mergeCell ref="Q13:W13"/>
    <mergeCell ref="C16:W16"/>
    <mergeCell ref="Q11:W11"/>
    <mergeCell ref="Q12:W12"/>
    <mergeCell ref="C7:U7"/>
    <mergeCell ref="C11:H11"/>
    <mergeCell ref="I11:O11"/>
    <mergeCell ref="D64:E64"/>
    <mergeCell ref="T62:U62"/>
    <mergeCell ref="V19:X19"/>
    <mergeCell ref="S19:U19"/>
    <mergeCell ref="X11:Y11"/>
    <mergeCell ref="Y19:Y20"/>
    <mergeCell ref="P62:Q62"/>
    <mergeCell ref="R62:S62"/>
    <mergeCell ref="J62:K62"/>
    <mergeCell ref="O54:U54"/>
    <mergeCell ref="O45:R45"/>
    <mergeCell ref="L60:M60"/>
    <mergeCell ref="N60:O60"/>
    <mergeCell ref="W47:X47"/>
    <mergeCell ref="W48:X48"/>
    <mergeCell ref="W49:X49"/>
    <mergeCell ref="L66:M66"/>
    <mergeCell ref="J67:K67"/>
    <mergeCell ref="J70:K70"/>
    <mergeCell ref="L70:M70"/>
    <mergeCell ref="N70:O70"/>
    <mergeCell ref="L67:M67"/>
    <mergeCell ref="J65:K65"/>
    <mergeCell ref="P65:Q65"/>
    <mergeCell ref="P69:Q69"/>
    <mergeCell ref="K19:N19"/>
    <mergeCell ref="H45:J45"/>
    <mergeCell ref="C58:X58"/>
    <mergeCell ref="C61:C63"/>
    <mergeCell ref="D21:G21"/>
    <mergeCell ref="D22:G22"/>
    <mergeCell ref="D29:G29"/>
    <mergeCell ref="J60:K60"/>
    <mergeCell ref="F61:G61"/>
    <mergeCell ref="O19:R19"/>
    <mergeCell ref="D28:G28"/>
    <mergeCell ref="C44:W44"/>
    <mergeCell ref="H19:J19"/>
    <mergeCell ref="D19:G20"/>
    <mergeCell ref="C64:C67"/>
    <mergeCell ref="D66:E66"/>
    <mergeCell ref="L64:M64"/>
    <mergeCell ref="H59:Y59"/>
    <mergeCell ref="R65:S65"/>
    <mergeCell ref="V41:X41"/>
    <mergeCell ref="N66:O66"/>
    <mergeCell ref="T66:U66"/>
    <mergeCell ref="J61:K61"/>
    <mergeCell ref="N65:O65"/>
    <mergeCell ref="T65:U65"/>
    <mergeCell ref="N64:O64"/>
    <mergeCell ref="T64:U64"/>
    <mergeCell ref="N61:O61"/>
    <mergeCell ref="P61:Q61"/>
    <mergeCell ref="H67:I67"/>
    <mergeCell ref="D67:E67"/>
    <mergeCell ref="N67:O67"/>
    <mergeCell ref="H66:I66"/>
    <mergeCell ref="T67:U67"/>
    <mergeCell ref="W50:X50"/>
    <mergeCell ref="W51:X51"/>
    <mergeCell ref="W52:X52"/>
    <mergeCell ref="J66:K66"/>
    <mergeCell ref="R69:S69"/>
    <mergeCell ref="N68:O68"/>
    <mergeCell ref="P68:Q68"/>
    <mergeCell ref="P67:Q67"/>
    <mergeCell ref="R67:S67"/>
    <mergeCell ref="T74:U74"/>
    <mergeCell ref="T69:U69"/>
    <mergeCell ref="N69:O69"/>
    <mergeCell ref="P70:Q70"/>
    <mergeCell ref="T70:U70"/>
    <mergeCell ref="R68:S68"/>
    <mergeCell ref="T68:U68"/>
    <mergeCell ref="I95:J95"/>
    <mergeCell ref="P95:R95"/>
    <mergeCell ref="S95:T95"/>
    <mergeCell ref="U95:W95"/>
    <mergeCell ref="D86:F86"/>
    <mergeCell ref="D84:F84"/>
    <mergeCell ref="G82:H82"/>
    <mergeCell ref="G85:H85"/>
    <mergeCell ref="G83:H83"/>
    <mergeCell ref="G84:H84"/>
    <mergeCell ref="D83:F83"/>
    <mergeCell ref="O85:Y85"/>
    <mergeCell ref="G86:H86"/>
    <mergeCell ref="X95:Y95"/>
    <mergeCell ref="M86:N86"/>
    <mergeCell ref="I86:L86"/>
    <mergeCell ref="O87:Y87"/>
    <mergeCell ref="D82:F82"/>
    <mergeCell ref="C92:Y92"/>
    <mergeCell ref="C91:X91"/>
    <mergeCell ref="D95:H95"/>
    <mergeCell ref="D87:F87"/>
    <mergeCell ref="G87:H87"/>
    <mergeCell ref="I84:L84"/>
    <mergeCell ref="C140:J140"/>
    <mergeCell ref="C139:J139"/>
    <mergeCell ref="C132:J132"/>
    <mergeCell ref="C134:J134"/>
    <mergeCell ref="C133:J133"/>
    <mergeCell ref="C123:H123"/>
    <mergeCell ref="I128:K128"/>
    <mergeCell ref="C127:H127"/>
    <mergeCell ref="C128:H128"/>
    <mergeCell ref="C138:J138"/>
    <mergeCell ref="C131:J131"/>
    <mergeCell ref="D98:H98"/>
    <mergeCell ref="I96:J96"/>
    <mergeCell ref="S98:T98"/>
    <mergeCell ref="U96:W96"/>
    <mergeCell ref="U97:W97"/>
    <mergeCell ref="U98:W98"/>
    <mergeCell ref="P98:R98"/>
    <mergeCell ref="D96:H96"/>
    <mergeCell ref="I98:J98"/>
    <mergeCell ref="K98:M98"/>
    <mergeCell ref="N96:O96"/>
    <mergeCell ref="N97:O97"/>
    <mergeCell ref="N98:O98"/>
    <mergeCell ref="D97:H97"/>
    <mergeCell ref="X96:Y96"/>
    <mergeCell ref="P96:R96"/>
    <mergeCell ref="S96:T96"/>
    <mergeCell ref="X97:Y97"/>
    <mergeCell ref="X98:Y98"/>
    <mergeCell ref="C54:F54"/>
    <mergeCell ref="D85:F85"/>
    <mergeCell ref="O86:Y86"/>
    <mergeCell ref="M87:N87"/>
    <mergeCell ref="I97:J97"/>
    <mergeCell ref="K97:M97"/>
    <mergeCell ref="M84:N84"/>
    <mergeCell ref="O84:Y84"/>
    <mergeCell ref="I83:L83"/>
    <mergeCell ref="N95:O95"/>
    <mergeCell ref="K96:M96"/>
    <mergeCell ref="I87:L87"/>
    <mergeCell ref="K95:M95"/>
    <mergeCell ref="P97:R97"/>
    <mergeCell ref="S97:T97"/>
    <mergeCell ref="P60:Q60"/>
    <mergeCell ref="L61:M61"/>
    <mergeCell ref="T75:U75"/>
    <mergeCell ref="L62:M62"/>
    <mergeCell ref="I85:L85"/>
    <mergeCell ref="M85:N85"/>
    <mergeCell ref="D34:G34"/>
    <mergeCell ref="F60:G60"/>
    <mergeCell ref="K45:N45"/>
    <mergeCell ref="C53:G53"/>
    <mergeCell ref="F63:G63"/>
    <mergeCell ref="C48:G48"/>
    <mergeCell ref="C49:G49"/>
    <mergeCell ref="C50:G50"/>
    <mergeCell ref="C51:G51"/>
    <mergeCell ref="C52:G52"/>
    <mergeCell ref="L65:M65"/>
    <mergeCell ref="F64:G64"/>
    <mergeCell ref="D41:G41"/>
    <mergeCell ref="D61:E61"/>
    <mergeCell ref="D62:E62"/>
    <mergeCell ref="C60:E60"/>
    <mergeCell ref="H54:M54"/>
    <mergeCell ref="I82:L82"/>
    <mergeCell ref="C72:C74"/>
    <mergeCell ref="D68:E68"/>
    <mergeCell ref="C68:C71"/>
    <mergeCell ref="L68:M68"/>
    <mergeCell ref="C101:Y101"/>
    <mergeCell ref="C102:Y107"/>
    <mergeCell ref="O82:Y82"/>
    <mergeCell ref="M82:N82"/>
    <mergeCell ref="O83:Y83"/>
    <mergeCell ref="M83:N83"/>
    <mergeCell ref="D23:G23"/>
    <mergeCell ref="D24:G24"/>
    <mergeCell ref="D25:G25"/>
    <mergeCell ref="D26:G26"/>
    <mergeCell ref="D27:G27"/>
    <mergeCell ref="H65:I65"/>
    <mergeCell ref="D30:G30"/>
    <mergeCell ref="D36:G36"/>
    <mergeCell ref="D37:G37"/>
    <mergeCell ref="D38:G38"/>
    <mergeCell ref="D39:G39"/>
    <mergeCell ref="D40:G40"/>
    <mergeCell ref="D31:G31"/>
    <mergeCell ref="D32:G32"/>
    <mergeCell ref="D33:G33"/>
    <mergeCell ref="D35:G35"/>
    <mergeCell ref="S45:U45"/>
    <mergeCell ref="C47:G47"/>
    <mergeCell ref="J111:K111"/>
    <mergeCell ref="L111:M111"/>
    <mergeCell ref="N111:O111"/>
    <mergeCell ref="P111:Q111"/>
    <mergeCell ref="R111:S111"/>
    <mergeCell ref="T111:U111"/>
    <mergeCell ref="V111:W111"/>
    <mergeCell ref="X111:Y111"/>
    <mergeCell ref="H112:I112"/>
    <mergeCell ref="J112:K112"/>
    <mergeCell ref="L112:M112"/>
    <mergeCell ref="N112:O112"/>
    <mergeCell ref="P114:Q114"/>
    <mergeCell ref="T114:U114"/>
    <mergeCell ref="X114:Y114"/>
    <mergeCell ref="R114:S114"/>
    <mergeCell ref="V114:W114"/>
    <mergeCell ref="P112:Q112"/>
    <mergeCell ref="R112:S112"/>
    <mergeCell ref="T112:U112"/>
    <mergeCell ref="V112:W112"/>
    <mergeCell ref="X112:Y112"/>
    <mergeCell ref="R113:S113"/>
    <mergeCell ref="V113:W113"/>
    <mergeCell ref="J117:K117"/>
    <mergeCell ref="L117:M117"/>
    <mergeCell ref="N117:O117"/>
    <mergeCell ref="P117:Q117"/>
    <mergeCell ref="R117:S117"/>
    <mergeCell ref="T117:U117"/>
    <mergeCell ref="V117:W117"/>
    <mergeCell ref="X117:Y117"/>
    <mergeCell ref="L116:M116"/>
    <mergeCell ref="P116:Q116"/>
    <mergeCell ref="T116:U116"/>
    <mergeCell ref="X116:Y116"/>
    <mergeCell ref="R116:S116"/>
    <mergeCell ref="V116:W116"/>
    <mergeCell ref="C119:F119"/>
    <mergeCell ref="G119:H119"/>
    <mergeCell ref="D112:E112"/>
    <mergeCell ref="D111:E111"/>
    <mergeCell ref="D113:E113"/>
    <mergeCell ref="D114:E114"/>
    <mergeCell ref="D115:E115"/>
    <mergeCell ref="D116:E116"/>
    <mergeCell ref="D117:E117"/>
    <mergeCell ref="H117:I117"/>
    <mergeCell ref="C111:C112"/>
    <mergeCell ref="F112:G112"/>
    <mergeCell ref="F111:G111"/>
    <mergeCell ref="H113:I113"/>
    <mergeCell ref="H114:I114"/>
    <mergeCell ref="H115:I115"/>
    <mergeCell ref="H116:I116"/>
    <mergeCell ref="F117:G117"/>
    <mergeCell ref="H111:I111"/>
    <mergeCell ref="C110:Y110"/>
    <mergeCell ref="X113:Y113"/>
    <mergeCell ref="T113:U113"/>
    <mergeCell ref="P113:Q113"/>
    <mergeCell ref="L113:M113"/>
    <mergeCell ref="F113:G113"/>
    <mergeCell ref="F114:G114"/>
    <mergeCell ref="F115:G115"/>
    <mergeCell ref="F116:G116"/>
    <mergeCell ref="J113:K113"/>
    <mergeCell ref="J114:K114"/>
    <mergeCell ref="J115:K115"/>
    <mergeCell ref="J116:K116"/>
    <mergeCell ref="N113:O113"/>
    <mergeCell ref="N114:O114"/>
    <mergeCell ref="N115:O115"/>
    <mergeCell ref="N116:O116"/>
    <mergeCell ref="L115:M115"/>
    <mergeCell ref="P115:Q115"/>
    <mergeCell ref="T115:U115"/>
    <mergeCell ref="X115:Y115"/>
    <mergeCell ref="R115:S115"/>
    <mergeCell ref="V115:W115"/>
    <mergeCell ref="L114:M114"/>
  </mergeCells>
  <printOptions horizontalCentered="1"/>
  <pageMargins left="0.9237007874015748" right="0.39370078740157483" top="0.39370078740157483" bottom="0.39370078740157483" header="0.31496062992125984" footer="0.31496062992125984"/>
  <pageSetup paperSize="9" scale="38" fitToHeight="4" orientation="landscape" r:id="rId1"/>
  <rowBreaks count="2" manualBreakCount="2">
    <brk id="56" min="1" max="25" man="1"/>
    <brk id="89" min="1" max="2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CM129"/>
  <sheetViews>
    <sheetView view="pageBreakPreview" zoomScale="80" zoomScaleNormal="50" zoomScaleSheetLayoutView="80" workbookViewId="0">
      <selection activeCell="J17" sqref="J17"/>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8" width="7.140625" style="107" customWidth="1"/>
    <col min="9" max="13" width="7.140625" style="191" customWidth="1"/>
    <col min="14" max="18" width="7.140625" style="107" customWidth="1"/>
    <col min="19" max="19" width="15.7109375" style="107" customWidth="1"/>
    <col min="20" max="21" width="16" style="107" customWidth="1"/>
    <col min="22" max="22" width="14" style="191" customWidth="1"/>
    <col min="23" max="23" width="6.28515625" style="203"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1" width="10.5703125" style="191" customWidth="1"/>
    <col min="72" max="72" width="13.425781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78"/>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546" t="e">
        <f>SUM(#REF!)</f>
        <v>#REF!</v>
      </c>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85"/>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95"/>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103"/>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103"/>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103"/>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Propuesta'!$A$10:$E$29,3,FALSE)</f>
        <v>#VALUE!</v>
      </c>
      <c r="L8" s="1041"/>
      <c r="M8" s="1041"/>
      <c r="N8" s="1041"/>
      <c r="O8" s="1041"/>
      <c r="P8" s="1041"/>
      <c r="Q8" s="1041"/>
      <c r="R8" s="1042"/>
      <c r="S8" s="1089" t="s">
        <v>198</v>
      </c>
      <c r="T8" s="1069"/>
      <c r="U8" s="1070"/>
      <c r="V8" s="1076"/>
      <c r="W8" s="103"/>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103"/>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103"/>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103"/>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606" t="s">
        <v>213</v>
      </c>
      <c r="V12" s="1055"/>
      <c r="W12" s="103"/>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103"/>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103"/>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103"/>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U28" si="5">IF(AR15="A",1,IF(AR15="AO",5,0))</f>
        <v>0</v>
      </c>
      <c r="AV15" s="147">
        <f t="shared" ref="AV15:AV28" si="6">IF(AS15="A",1,IF(AS15="AO",5,0))</f>
        <v>0</v>
      </c>
      <c r="AW15" s="148">
        <f t="shared" ref="AW15:AW28" si="7">IF(AT15="A",1,IF(AT15="AO",5,0))</f>
        <v>0</v>
      </c>
      <c r="AX15" s="149">
        <f>SUM(AU15:AW15)</f>
        <v>0</v>
      </c>
      <c r="AY15" s="150" t="str">
        <f>IF(OR(AX15=1,AX15=6,AX15=11),"A",IF(OR(AX15=5,AX15=10,AX15=15),"AO","-"))</f>
        <v>-</v>
      </c>
      <c r="AZ15" s="151"/>
      <c r="BA15" s="152" t="str">
        <f>IF(AX15&gt;0,"X","")</f>
        <v/>
      </c>
      <c r="BB15" s="151"/>
      <c r="BC15" s="592">
        <f t="shared" ref="BC15:BC21" si="8">S15</f>
        <v>0</v>
      </c>
      <c r="BD15" s="593">
        <f t="shared" ref="BD15:BD21" si="9">T15</f>
        <v>0</v>
      </c>
      <c r="BE15" s="594">
        <f t="shared" ref="BE15:BE21" si="10">U15</f>
        <v>0</v>
      </c>
      <c r="BF15" s="153" t="str">
        <f t="shared" ref="BF15:BF28" si="11">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2">BI16</f>
        <v>-</v>
      </c>
      <c r="W16" s="103"/>
      <c r="AK16" s="1028"/>
      <c r="AL16" s="1022" t="s">
        <v>20</v>
      </c>
      <c r="AM16" s="1022"/>
      <c r="AN16" s="1022"/>
      <c r="AO16" s="1022"/>
      <c r="AP16" s="1022"/>
      <c r="AQ16" s="1022"/>
      <c r="AR16" s="176">
        <f t="shared" si="2"/>
        <v>0</v>
      </c>
      <c r="AS16" s="176">
        <f t="shared" si="3"/>
        <v>0</v>
      </c>
      <c r="AT16" s="177">
        <f t="shared" si="4"/>
        <v>0</v>
      </c>
      <c r="AU16" s="146">
        <f t="shared" si="5"/>
        <v>0</v>
      </c>
      <c r="AV16" s="147">
        <f t="shared" si="6"/>
        <v>0</v>
      </c>
      <c r="AW16" s="148">
        <f t="shared" si="7"/>
        <v>0</v>
      </c>
      <c r="AX16" s="161">
        <f t="shared" ref="AX16:AX28" si="13">SUM(AU16:AW16)</f>
        <v>0</v>
      </c>
      <c r="AY16" s="162" t="str">
        <f t="shared" ref="AY16:AY28" si="14">IF(OR(AX16=1,AX16=6,AX16=11),"A",IF(OR(AX16=5,AX16=10,AX16=15),"AO","-"))</f>
        <v>-</v>
      </c>
      <c r="AZ16" s="151"/>
      <c r="BA16" s="163" t="str">
        <f t="shared" ref="BA16:BA28" si="15">IF(AX16&gt;0,"X","")</f>
        <v/>
      </c>
      <c r="BB16" s="151"/>
      <c r="BC16" s="178">
        <f t="shared" si="8"/>
        <v>0</v>
      </c>
      <c r="BD16" s="176">
        <f t="shared" si="9"/>
        <v>0</v>
      </c>
      <c r="BE16" s="179">
        <f t="shared" si="10"/>
        <v>0</v>
      </c>
      <c r="BF16" s="164" t="str">
        <f t="shared" si="11"/>
        <v>-</v>
      </c>
      <c r="BG16" s="165" t="str">
        <f t="shared" ref="BG16:BG28" si="16">IF(OR(BC16="R",BD16="R",BE16="R"),"R",IF(OR(BC16="P",BD16="P",BE16="P"),"P","-"))</f>
        <v>-</v>
      </c>
      <c r="BH16" s="166" t="str">
        <f t="shared" ref="BH16:BH28" si="17">IF(BF16="A1","A1",IF(BF16="A2","A2",IF(BF16="A3","A3",IF(BF16="AD","AD",BG16))))</f>
        <v>-</v>
      </c>
      <c r="BI16" s="167" t="str">
        <f t="shared" ref="BI16:BI28" si="18">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2"/>
        <v>-</v>
      </c>
      <c r="W17" s="103"/>
      <c r="AK17" s="1028"/>
      <c r="AL17" s="1022" t="s">
        <v>240</v>
      </c>
      <c r="AM17" s="1022"/>
      <c r="AN17" s="1022"/>
      <c r="AO17" s="1022"/>
      <c r="AP17" s="1022"/>
      <c r="AQ17" s="1022"/>
      <c r="AR17" s="176">
        <f t="shared" si="2"/>
        <v>0</v>
      </c>
      <c r="AS17" s="176">
        <f t="shared" si="3"/>
        <v>0</v>
      </c>
      <c r="AT17" s="177">
        <f t="shared" si="4"/>
        <v>0</v>
      </c>
      <c r="AU17" s="146">
        <f t="shared" si="5"/>
        <v>0</v>
      </c>
      <c r="AV17" s="147">
        <f t="shared" si="6"/>
        <v>0</v>
      </c>
      <c r="AW17" s="148">
        <f t="shared" si="7"/>
        <v>0</v>
      </c>
      <c r="AX17" s="161">
        <f t="shared" si="13"/>
        <v>0</v>
      </c>
      <c r="AY17" s="162" t="str">
        <f t="shared" si="14"/>
        <v>-</v>
      </c>
      <c r="AZ17" s="151"/>
      <c r="BA17" s="163" t="str">
        <f t="shared" si="15"/>
        <v/>
      </c>
      <c r="BB17" s="151"/>
      <c r="BC17" s="178">
        <f t="shared" si="8"/>
        <v>0</v>
      </c>
      <c r="BD17" s="176">
        <f t="shared" si="9"/>
        <v>0</v>
      </c>
      <c r="BE17" s="179">
        <f t="shared" si="10"/>
        <v>0</v>
      </c>
      <c r="BF17" s="164" t="str">
        <f t="shared" si="11"/>
        <v>-</v>
      </c>
      <c r="BG17" s="165" t="str">
        <f t="shared" si="16"/>
        <v>-</v>
      </c>
      <c r="BH17" s="166" t="str">
        <f t="shared" si="17"/>
        <v>-</v>
      </c>
      <c r="BI17" s="167" t="str">
        <f t="shared" si="18"/>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2"/>
        <v>-</v>
      </c>
      <c r="W18" s="103"/>
      <c r="AK18" s="1023" t="s">
        <v>32</v>
      </c>
      <c r="AL18" s="1019" t="s">
        <v>33</v>
      </c>
      <c r="AM18" s="1020"/>
      <c r="AN18" s="1020"/>
      <c r="AO18" s="1020"/>
      <c r="AP18" s="1020"/>
      <c r="AQ18" s="1021"/>
      <c r="AR18" s="176">
        <f t="shared" si="2"/>
        <v>0</v>
      </c>
      <c r="AS18" s="176">
        <f t="shared" si="3"/>
        <v>0</v>
      </c>
      <c r="AT18" s="177">
        <f t="shared" si="4"/>
        <v>0</v>
      </c>
      <c r="AU18" s="146">
        <f t="shared" si="5"/>
        <v>0</v>
      </c>
      <c r="AV18" s="147">
        <f t="shared" si="6"/>
        <v>0</v>
      </c>
      <c r="AW18" s="148">
        <f t="shared" si="7"/>
        <v>0</v>
      </c>
      <c r="AX18" s="161">
        <f t="shared" si="13"/>
        <v>0</v>
      </c>
      <c r="AY18" s="162" t="str">
        <f t="shared" si="14"/>
        <v>-</v>
      </c>
      <c r="AZ18" s="151"/>
      <c r="BA18" s="163" t="str">
        <f t="shared" si="15"/>
        <v/>
      </c>
      <c r="BB18" s="151"/>
      <c r="BC18" s="178">
        <f t="shared" si="8"/>
        <v>0</v>
      </c>
      <c r="BD18" s="176">
        <f t="shared" si="9"/>
        <v>0</v>
      </c>
      <c r="BE18" s="179">
        <f t="shared" si="10"/>
        <v>0</v>
      </c>
      <c r="BF18" s="164" t="str">
        <f t="shared" si="11"/>
        <v>-</v>
      </c>
      <c r="BG18" s="165" t="str">
        <f t="shared" si="16"/>
        <v>-</v>
      </c>
      <c r="BH18" s="166" t="str">
        <f t="shared" si="17"/>
        <v>-</v>
      </c>
      <c r="BI18" s="167" t="str">
        <f t="shared" si="18"/>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2"/>
        <v>-</v>
      </c>
      <c r="W19" s="103"/>
      <c r="AK19" s="1023"/>
      <c r="AL19" s="1019" t="s">
        <v>42</v>
      </c>
      <c r="AM19" s="1020"/>
      <c r="AN19" s="1020"/>
      <c r="AO19" s="1020"/>
      <c r="AP19" s="1020"/>
      <c r="AQ19" s="1021"/>
      <c r="AR19" s="176">
        <f t="shared" si="2"/>
        <v>0</v>
      </c>
      <c r="AS19" s="176">
        <f t="shared" si="3"/>
        <v>0</v>
      </c>
      <c r="AT19" s="177">
        <f t="shared" si="4"/>
        <v>0</v>
      </c>
      <c r="AU19" s="146">
        <f t="shared" si="5"/>
        <v>0</v>
      </c>
      <c r="AV19" s="147">
        <f t="shared" si="6"/>
        <v>0</v>
      </c>
      <c r="AW19" s="148">
        <f t="shared" si="7"/>
        <v>0</v>
      </c>
      <c r="AX19" s="161">
        <f t="shared" si="13"/>
        <v>0</v>
      </c>
      <c r="AY19" s="162" t="str">
        <f t="shared" si="14"/>
        <v>-</v>
      </c>
      <c r="AZ19" s="151"/>
      <c r="BA19" s="163" t="str">
        <f t="shared" si="15"/>
        <v/>
      </c>
      <c r="BB19" s="151"/>
      <c r="BC19" s="178">
        <f t="shared" si="8"/>
        <v>0</v>
      </c>
      <c r="BD19" s="176">
        <f t="shared" si="9"/>
        <v>0</v>
      </c>
      <c r="BE19" s="179">
        <f t="shared" si="10"/>
        <v>0</v>
      </c>
      <c r="BF19" s="164" t="str">
        <f t="shared" si="11"/>
        <v>-</v>
      </c>
      <c r="BG19" s="165" t="str">
        <f t="shared" si="16"/>
        <v>-</v>
      </c>
      <c r="BH19" s="166" t="str">
        <f t="shared" si="17"/>
        <v>-</v>
      </c>
      <c r="BI19" s="167" t="str">
        <f t="shared" si="18"/>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2"/>
        <v>-</v>
      </c>
      <c r="W20" s="103"/>
      <c r="AK20" s="1023"/>
      <c r="AL20" s="1019" t="s">
        <v>249</v>
      </c>
      <c r="AM20" s="1020"/>
      <c r="AN20" s="1020"/>
      <c r="AO20" s="1020"/>
      <c r="AP20" s="1020"/>
      <c r="AQ20" s="1021"/>
      <c r="AR20" s="176">
        <f t="shared" si="2"/>
        <v>0</v>
      </c>
      <c r="AS20" s="176">
        <f t="shared" si="3"/>
        <v>0</v>
      </c>
      <c r="AT20" s="177">
        <f t="shared" si="4"/>
        <v>0</v>
      </c>
      <c r="AU20" s="146">
        <f t="shared" si="5"/>
        <v>0</v>
      </c>
      <c r="AV20" s="147">
        <f t="shared" si="6"/>
        <v>0</v>
      </c>
      <c r="AW20" s="148">
        <f t="shared" si="7"/>
        <v>0</v>
      </c>
      <c r="AX20" s="161">
        <f t="shared" si="13"/>
        <v>0</v>
      </c>
      <c r="AY20" s="162" t="str">
        <f t="shared" si="14"/>
        <v>-</v>
      </c>
      <c r="AZ20" s="151"/>
      <c r="BA20" s="163" t="str">
        <f t="shared" si="15"/>
        <v/>
      </c>
      <c r="BB20" s="151"/>
      <c r="BC20" s="178">
        <f t="shared" si="8"/>
        <v>0</v>
      </c>
      <c r="BD20" s="176">
        <f t="shared" si="9"/>
        <v>0</v>
      </c>
      <c r="BE20" s="179">
        <f t="shared" si="10"/>
        <v>0</v>
      </c>
      <c r="BF20" s="164" t="str">
        <f t="shared" si="11"/>
        <v>-</v>
      </c>
      <c r="BG20" s="165" t="str">
        <f t="shared" si="16"/>
        <v>-</v>
      </c>
      <c r="BH20" s="166" t="str">
        <f t="shared" si="17"/>
        <v>-</v>
      </c>
      <c r="BI20" s="167" t="str">
        <f t="shared" si="18"/>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2"/>
        <v>-</v>
      </c>
      <c r="W21" s="103"/>
      <c r="AK21" s="639" t="s">
        <v>252</v>
      </c>
      <c r="AL21" s="1019" t="s">
        <v>33</v>
      </c>
      <c r="AM21" s="1020"/>
      <c r="AN21" s="1020"/>
      <c r="AO21" s="1020"/>
      <c r="AP21" s="1020"/>
      <c r="AQ21" s="1021"/>
      <c r="AR21" s="176">
        <f t="shared" si="2"/>
        <v>0</v>
      </c>
      <c r="AS21" s="176">
        <f t="shared" si="3"/>
        <v>0</v>
      </c>
      <c r="AT21" s="177">
        <f t="shared" si="4"/>
        <v>0</v>
      </c>
      <c r="AU21" s="146">
        <f t="shared" si="5"/>
        <v>0</v>
      </c>
      <c r="AV21" s="147">
        <f t="shared" si="6"/>
        <v>0</v>
      </c>
      <c r="AW21" s="148">
        <f t="shared" si="7"/>
        <v>0</v>
      </c>
      <c r="AX21" s="161">
        <f t="shared" si="13"/>
        <v>0</v>
      </c>
      <c r="AY21" s="162" t="str">
        <f t="shared" si="14"/>
        <v>-</v>
      </c>
      <c r="AZ21" s="151"/>
      <c r="BA21" s="163" t="str">
        <f t="shared" si="15"/>
        <v/>
      </c>
      <c r="BB21" s="151"/>
      <c r="BC21" s="178">
        <f t="shared" si="8"/>
        <v>0</v>
      </c>
      <c r="BD21" s="176">
        <f t="shared" si="9"/>
        <v>0</v>
      </c>
      <c r="BE21" s="179">
        <f t="shared" si="10"/>
        <v>0</v>
      </c>
      <c r="BF21" s="164" t="str">
        <f t="shared" si="11"/>
        <v>-</v>
      </c>
      <c r="BG21" s="165" t="str">
        <f t="shared" si="16"/>
        <v>-</v>
      </c>
      <c r="BH21" s="166" t="str">
        <f t="shared" si="17"/>
        <v>-</v>
      </c>
      <c r="BI21" s="167" t="str">
        <f t="shared" si="18"/>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2"/>
        <v>-</v>
      </c>
      <c r="W22" s="103"/>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6"/>
        <v>0</v>
      </c>
      <c r="AW22" s="148">
        <f t="shared" si="7"/>
        <v>0</v>
      </c>
      <c r="AX22" s="161">
        <f t="shared" si="13"/>
        <v>0</v>
      </c>
      <c r="AY22" s="162" t="str">
        <f t="shared" si="14"/>
        <v>-</v>
      </c>
      <c r="AZ22" s="151"/>
      <c r="BA22" s="163" t="str">
        <f t="shared" si="15"/>
        <v/>
      </c>
      <c r="BB22" s="151"/>
      <c r="BC22" s="178">
        <f t="shared" ref="BC22:BC25" si="19">S22</f>
        <v>0</v>
      </c>
      <c r="BD22" s="176">
        <f t="shared" ref="BD22:BD25" si="20">T22</f>
        <v>0</v>
      </c>
      <c r="BE22" s="179">
        <f t="shared" ref="BE22:BE25" si="21">U22</f>
        <v>0</v>
      </c>
      <c r="BF22" s="164" t="str">
        <f>IF(BC22="A1","A1",IF(BC22="AD","AD",IF(BD22="A2","A2",IF(BD22="AD","AD",IF(BE22="A3","A3",IF(BE22="AD","AD","-"))))))</f>
        <v>-</v>
      </c>
      <c r="BG22" s="165" t="str">
        <f t="shared" si="16"/>
        <v>-</v>
      </c>
      <c r="BH22" s="166" t="str">
        <f t="shared" si="17"/>
        <v>-</v>
      </c>
      <c r="BI22" s="167" t="str">
        <f t="shared" si="18"/>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2"/>
        <v>-</v>
      </c>
      <c r="W23" s="103"/>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6"/>
        <v>0</v>
      </c>
      <c r="AW23" s="148">
        <f t="shared" si="7"/>
        <v>0</v>
      </c>
      <c r="AX23" s="161">
        <f t="shared" si="13"/>
        <v>0</v>
      </c>
      <c r="AY23" s="162" t="str">
        <f t="shared" si="14"/>
        <v>-</v>
      </c>
      <c r="AZ23" s="151"/>
      <c r="BA23" s="163" t="str">
        <f t="shared" si="15"/>
        <v/>
      </c>
      <c r="BB23" s="151"/>
      <c r="BC23" s="178">
        <f t="shared" si="19"/>
        <v>0</v>
      </c>
      <c r="BD23" s="176">
        <f t="shared" si="20"/>
        <v>0</v>
      </c>
      <c r="BE23" s="179">
        <f t="shared" si="21"/>
        <v>0</v>
      </c>
      <c r="BF23" s="164" t="str">
        <f t="shared" si="11"/>
        <v>-</v>
      </c>
      <c r="BG23" s="165" t="str">
        <f t="shared" si="16"/>
        <v>-</v>
      </c>
      <c r="BH23" s="166" t="str">
        <f t="shared" si="17"/>
        <v>-</v>
      </c>
      <c r="BI23" s="167" t="str">
        <f t="shared" si="18"/>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2"/>
        <v>-</v>
      </c>
      <c r="W24" s="103"/>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6"/>
        <v>0</v>
      </c>
      <c r="AW24" s="148">
        <f t="shared" si="7"/>
        <v>0</v>
      </c>
      <c r="AX24" s="161">
        <f t="shared" si="13"/>
        <v>0</v>
      </c>
      <c r="AY24" s="162" t="str">
        <f t="shared" si="14"/>
        <v>-</v>
      </c>
      <c r="AZ24" s="151"/>
      <c r="BA24" s="163" t="str">
        <f t="shared" si="15"/>
        <v/>
      </c>
      <c r="BB24" s="151"/>
      <c r="BC24" s="178">
        <f t="shared" si="19"/>
        <v>0</v>
      </c>
      <c r="BD24" s="176">
        <f t="shared" si="20"/>
        <v>0</v>
      </c>
      <c r="BE24" s="179">
        <f t="shared" si="21"/>
        <v>0</v>
      </c>
      <c r="BF24" s="164" t="str">
        <f t="shared" si="11"/>
        <v>-</v>
      </c>
      <c r="BG24" s="165" t="str">
        <f t="shared" si="16"/>
        <v>-</v>
      </c>
      <c r="BH24" s="166" t="str">
        <f t="shared" si="17"/>
        <v>-</v>
      </c>
      <c r="BI24" s="167" t="str">
        <f t="shared" si="18"/>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2"/>
        <v>-</v>
      </c>
      <c r="W25" s="103"/>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6"/>
        <v>0</v>
      </c>
      <c r="AW25" s="148">
        <f t="shared" si="7"/>
        <v>0</v>
      </c>
      <c r="AX25" s="161">
        <f t="shared" si="13"/>
        <v>0</v>
      </c>
      <c r="AY25" s="162" t="str">
        <f t="shared" si="14"/>
        <v>-</v>
      </c>
      <c r="AZ25" s="151"/>
      <c r="BA25" s="163" t="str">
        <f t="shared" si="15"/>
        <v/>
      </c>
      <c r="BB25" s="151"/>
      <c r="BC25" s="178">
        <f t="shared" si="19"/>
        <v>0</v>
      </c>
      <c r="BD25" s="176">
        <f t="shared" si="20"/>
        <v>0</v>
      </c>
      <c r="BE25" s="179">
        <f t="shared" si="21"/>
        <v>0</v>
      </c>
      <c r="BF25" s="164" t="str">
        <f t="shared" si="11"/>
        <v>-</v>
      </c>
      <c r="BG25" s="165" t="str">
        <f t="shared" si="16"/>
        <v>-</v>
      </c>
      <c r="BH25" s="166" t="str">
        <f t="shared" si="17"/>
        <v>-</v>
      </c>
      <c r="BI25" s="167" t="str">
        <f t="shared" si="18"/>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2"/>
        <v>-</v>
      </c>
      <c r="W26" s="103"/>
      <c r="AK26" s="988" t="s">
        <v>83</v>
      </c>
      <c r="AL26" s="983" t="s">
        <v>255</v>
      </c>
      <c r="AM26" s="984"/>
      <c r="AN26" s="984"/>
      <c r="AO26" s="984"/>
      <c r="AP26" s="984"/>
      <c r="AQ26" s="985"/>
      <c r="AR26" s="176">
        <f t="shared" ref="AR26:AR28" si="22">IF(S26="A1","A",IF(S26="AD","A",IF(S26="O","AO",IF(S26="R","AO",0))))</f>
        <v>0</v>
      </c>
      <c r="AS26" s="176">
        <f t="shared" ref="AS26:AS28" si="23">IF(T26="A2","A",IF(T26="AD","A",IF(T26="O","AO",IF(T26="R","AO",0))))</f>
        <v>0</v>
      </c>
      <c r="AT26" s="177">
        <f t="shared" ref="AT26:AT28" si="24">IF(U26="A3","A",IF(U26="AD","A",IF(U26="O","AO",IF(U26="R","AO",0))))</f>
        <v>0</v>
      </c>
      <c r="AU26" s="146">
        <f t="shared" si="5"/>
        <v>0</v>
      </c>
      <c r="AV26" s="147">
        <f t="shared" si="6"/>
        <v>0</v>
      </c>
      <c r="AW26" s="148">
        <f t="shared" si="7"/>
        <v>0</v>
      </c>
      <c r="AX26" s="161">
        <f t="shared" si="13"/>
        <v>0</v>
      </c>
      <c r="AY26" s="162" t="str">
        <f t="shared" si="14"/>
        <v>-</v>
      </c>
      <c r="AZ26" s="151"/>
      <c r="BA26" s="163" t="str">
        <f t="shared" si="15"/>
        <v/>
      </c>
      <c r="BB26" s="151"/>
      <c r="BC26" s="178">
        <f t="shared" ref="BC26:BC28" si="25">S26</f>
        <v>0</v>
      </c>
      <c r="BD26" s="176">
        <f t="shared" ref="BD26:BD28" si="26">T26</f>
        <v>0</v>
      </c>
      <c r="BE26" s="179">
        <f t="shared" ref="BE26:BE28" si="27">U26</f>
        <v>0</v>
      </c>
      <c r="BF26" s="164" t="str">
        <f t="shared" si="11"/>
        <v>-</v>
      </c>
      <c r="BG26" s="165" t="str">
        <f t="shared" si="16"/>
        <v>-</v>
      </c>
      <c r="BH26" s="166" t="str">
        <f t="shared" si="17"/>
        <v>-</v>
      </c>
      <c r="BI26" s="167" t="str">
        <f t="shared" si="18"/>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2"/>
        <v>-</v>
      </c>
      <c r="W27" s="103"/>
      <c r="AK27" s="988"/>
      <c r="AL27" s="983" t="s">
        <v>257</v>
      </c>
      <c r="AM27" s="984"/>
      <c r="AN27" s="984"/>
      <c r="AO27" s="984"/>
      <c r="AP27" s="984"/>
      <c r="AQ27" s="985"/>
      <c r="AR27" s="176">
        <f t="shared" si="22"/>
        <v>0</v>
      </c>
      <c r="AS27" s="176">
        <f t="shared" si="23"/>
        <v>0</v>
      </c>
      <c r="AT27" s="177">
        <f t="shared" si="24"/>
        <v>0</v>
      </c>
      <c r="AU27" s="146">
        <f t="shared" si="5"/>
        <v>0</v>
      </c>
      <c r="AV27" s="147">
        <f t="shared" si="6"/>
        <v>0</v>
      </c>
      <c r="AW27" s="148">
        <f t="shared" si="7"/>
        <v>0</v>
      </c>
      <c r="AX27" s="161">
        <f t="shared" si="13"/>
        <v>0</v>
      </c>
      <c r="AY27" s="162" t="str">
        <f t="shared" si="14"/>
        <v>-</v>
      </c>
      <c r="AZ27" s="151"/>
      <c r="BA27" s="163" t="str">
        <f t="shared" si="15"/>
        <v/>
      </c>
      <c r="BB27" s="151"/>
      <c r="BC27" s="178">
        <f t="shared" si="25"/>
        <v>0</v>
      </c>
      <c r="BD27" s="176">
        <f t="shared" si="26"/>
        <v>0</v>
      </c>
      <c r="BE27" s="179">
        <f t="shared" si="27"/>
        <v>0</v>
      </c>
      <c r="BF27" s="164" t="str">
        <f t="shared" si="11"/>
        <v>-</v>
      </c>
      <c r="BG27" s="165" t="str">
        <f t="shared" si="16"/>
        <v>-</v>
      </c>
      <c r="BH27" s="166" t="str">
        <f t="shared" si="17"/>
        <v>-</v>
      </c>
      <c r="BI27" s="167" t="str">
        <f t="shared" si="18"/>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2"/>
        <v>-</v>
      </c>
      <c r="W28" s="103"/>
      <c r="AK28" s="989"/>
      <c r="AL28" s="975" t="s">
        <v>137</v>
      </c>
      <c r="AM28" s="976"/>
      <c r="AN28" s="976"/>
      <c r="AO28" s="976"/>
      <c r="AP28" s="976"/>
      <c r="AQ28" s="977"/>
      <c r="AR28" s="176">
        <f t="shared" si="22"/>
        <v>0</v>
      </c>
      <c r="AS28" s="176">
        <f t="shared" si="23"/>
        <v>0</v>
      </c>
      <c r="AT28" s="177">
        <f t="shared" si="24"/>
        <v>0</v>
      </c>
      <c r="AU28" s="181">
        <f t="shared" si="5"/>
        <v>0</v>
      </c>
      <c r="AV28" s="182">
        <f t="shared" si="6"/>
        <v>0</v>
      </c>
      <c r="AW28" s="183">
        <f t="shared" si="7"/>
        <v>0</v>
      </c>
      <c r="AX28" s="184">
        <f t="shared" si="13"/>
        <v>0</v>
      </c>
      <c r="AY28" s="185" t="str">
        <f t="shared" si="14"/>
        <v>-</v>
      </c>
      <c r="AZ28" s="151"/>
      <c r="BA28" s="186" t="str">
        <f t="shared" si="15"/>
        <v/>
      </c>
      <c r="BB28" s="151"/>
      <c r="BC28" s="595">
        <f t="shared" si="25"/>
        <v>0</v>
      </c>
      <c r="BD28" s="596">
        <f t="shared" si="26"/>
        <v>0</v>
      </c>
      <c r="BE28" s="597">
        <f t="shared" si="27"/>
        <v>0</v>
      </c>
      <c r="BF28" s="187" t="str">
        <f t="shared" si="11"/>
        <v>-</v>
      </c>
      <c r="BG28" s="188" t="str">
        <f t="shared" si="16"/>
        <v>-</v>
      </c>
      <c r="BH28" s="189" t="str">
        <f t="shared" si="17"/>
        <v>-</v>
      </c>
      <c r="BI28" s="190" t="str">
        <f t="shared" si="18"/>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192"/>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192"/>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192"/>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192"/>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192"/>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192"/>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192"/>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195"/>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192"/>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192"/>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8">H15</f>
        <v>#VALUE!</v>
      </c>
      <c r="O39" s="916" t="s">
        <v>263</v>
      </c>
      <c r="P39" s="917"/>
      <c r="Q39" s="918"/>
      <c r="R39" s="945" t="s">
        <v>66</v>
      </c>
      <c r="S39" s="946"/>
      <c r="T39" s="946"/>
      <c r="U39" s="947"/>
      <c r="V39" s="491" t="e">
        <f t="shared" ref="V39:V45" ca="1" si="29">H22</f>
        <v>#VALUE!</v>
      </c>
      <c r="W39" s="192"/>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8"/>
        <v>#VALUE!</v>
      </c>
      <c r="O40" s="919"/>
      <c r="P40" s="920"/>
      <c r="Q40" s="921"/>
      <c r="R40" s="945" t="s">
        <v>70</v>
      </c>
      <c r="S40" s="946"/>
      <c r="T40" s="946"/>
      <c r="U40" s="947"/>
      <c r="V40" s="491" t="e">
        <f t="shared" ca="1" si="29"/>
        <v>#VALUE!</v>
      </c>
      <c r="W40" s="192"/>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8"/>
        <v>#VALUE!</v>
      </c>
      <c r="O41" s="919"/>
      <c r="P41" s="920"/>
      <c r="Q41" s="921"/>
      <c r="R41" s="945" t="s">
        <v>75</v>
      </c>
      <c r="S41" s="946"/>
      <c r="T41" s="946"/>
      <c r="U41" s="947"/>
      <c r="V41" s="491" t="e">
        <f t="shared" ca="1" si="29"/>
        <v>#VALUE!</v>
      </c>
      <c r="W41" s="192"/>
      <c r="AH41" s="198"/>
    </row>
    <row r="42" spans="1:88" ht="18" customHeight="1">
      <c r="A42" s="959" t="s">
        <v>32</v>
      </c>
      <c r="B42" s="959"/>
      <c r="C42" s="959"/>
      <c r="D42" s="959"/>
      <c r="E42" s="960" t="s">
        <v>33</v>
      </c>
      <c r="F42" s="960"/>
      <c r="G42" s="960"/>
      <c r="H42" s="960"/>
      <c r="I42" s="960"/>
      <c r="J42" s="960"/>
      <c r="K42" s="960"/>
      <c r="L42" s="960"/>
      <c r="M42" s="960"/>
      <c r="N42" s="491" t="e">
        <f t="shared" ca="1" si="28"/>
        <v>#VALUE!</v>
      </c>
      <c r="O42" s="922"/>
      <c r="P42" s="923"/>
      <c r="Q42" s="924"/>
      <c r="R42" s="945" t="s">
        <v>79</v>
      </c>
      <c r="S42" s="946"/>
      <c r="T42" s="946"/>
      <c r="U42" s="947"/>
      <c r="V42" s="491" t="e">
        <f t="shared" ca="1" si="29"/>
        <v>#VALUE!</v>
      </c>
      <c r="W42" s="192"/>
      <c r="AH42" s="198"/>
    </row>
    <row r="43" spans="1:88" ht="18" customHeight="1">
      <c r="A43" s="959"/>
      <c r="B43" s="959"/>
      <c r="C43" s="959"/>
      <c r="D43" s="959"/>
      <c r="E43" s="960" t="s">
        <v>42</v>
      </c>
      <c r="F43" s="960"/>
      <c r="G43" s="960"/>
      <c r="H43" s="960"/>
      <c r="I43" s="960"/>
      <c r="J43" s="960"/>
      <c r="K43" s="960"/>
      <c r="L43" s="960"/>
      <c r="M43" s="960"/>
      <c r="N43" s="491" t="e">
        <f t="shared" ca="1" si="28"/>
        <v>#VALUE!</v>
      </c>
      <c r="O43" s="884" t="s">
        <v>83</v>
      </c>
      <c r="P43" s="885"/>
      <c r="Q43" s="886"/>
      <c r="R43" s="881" t="s">
        <v>84</v>
      </c>
      <c r="S43" s="882"/>
      <c r="T43" s="882"/>
      <c r="U43" s="883"/>
      <c r="V43" s="491" t="e">
        <f t="shared" ca="1" si="29"/>
        <v>#VALUE!</v>
      </c>
      <c r="W43" s="192"/>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8"/>
        <v>#VALUE!</v>
      </c>
      <c r="O44" s="887"/>
      <c r="P44" s="888"/>
      <c r="Q44" s="889"/>
      <c r="R44" s="881" t="s">
        <v>256</v>
      </c>
      <c r="S44" s="882"/>
      <c r="T44" s="882"/>
      <c r="U44" s="883"/>
      <c r="V44" s="491" t="e">
        <f t="shared" ca="1" si="29"/>
        <v>#VALUE!</v>
      </c>
      <c r="W44" s="192"/>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8"/>
        <v>#VALUE!</v>
      </c>
      <c r="O45" s="890"/>
      <c r="P45" s="891"/>
      <c r="Q45" s="892"/>
      <c r="R45" s="881" t="s">
        <v>137</v>
      </c>
      <c r="S45" s="882"/>
      <c r="T45" s="882"/>
      <c r="U45" s="883"/>
      <c r="V45" s="491" t="e">
        <f t="shared" ca="1" si="29"/>
        <v>#VALUE!</v>
      </c>
      <c r="W45" s="192"/>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192"/>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192"/>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192"/>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192"/>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192"/>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192"/>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192"/>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192"/>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192"/>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192"/>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192"/>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200"/>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192"/>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192"/>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192"/>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192"/>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192"/>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192"/>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192"/>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192"/>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195"/>
    </row>
    <row r="67" spans="1:23" ht="28.5" customHeight="1">
      <c r="A67" s="935" t="s">
        <v>288</v>
      </c>
      <c r="B67" s="758"/>
      <c r="C67" s="758"/>
      <c r="D67" s="760"/>
      <c r="E67" s="277"/>
      <c r="F67" s="277"/>
      <c r="G67" s="277"/>
      <c r="H67" s="526"/>
      <c r="I67" s="277"/>
      <c r="J67" s="277"/>
      <c r="K67" s="277"/>
      <c r="L67" s="277"/>
      <c r="M67" s="277"/>
      <c r="N67" s="277"/>
      <c r="O67" s="277"/>
      <c r="P67" s="277"/>
      <c r="Q67" s="277"/>
      <c r="R67" s="277"/>
      <c r="S67" s="277"/>
      <c r="T67" s="277"/>
      <c r="U67" s="277"/>
      <c r="V67" s="278"/>
      <c r="W67" s="192"/>
    </row>
    <row r="68" spans="1:23" ht="35.25" customHeight="1">
      <c r="A68" s="927">
        <v>1</v>
      </c>
      <c r="B68" s="928"/>
      <c r="C68" s="928"/>
      <c r="D68" s="929"/>
      <c r="E68" s="279"/>
      <c r="F68" s="279"/>
      <c r="G68" s="279"/>
      <c r="H68" s="527"/>
      <c r="I68" s="279"/>
      <c r="J68" s="279"/>
      <c r="K68" s="279"/>
      <c r="L68" s="279"/>
      <c r="M68" s="279"/>
      <c r="N68" s="279"/>
      <c r="O68" s="279"/>
      <c r="P68" s="279"/>
      <c r="Q68" s="279"/>
      <c r="R68" s="279"/>
      <c r="S68" s="279"/>
      <c r="T68" s="279"/>
      <c r="U68" s="279"/>
      <c r="V68" s="280"/>
      <c r="W68" s="192"/>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192"/>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192"/>
    </row>
    <row r="71" spans="1:23" ht="17.25" customHeight="1">
      <c r="A71" s="284"/>
      <c r="B71" s="285"/>
      <c r="C71" s="285"/>
      <c r="D71" s="285"/>
      <c r="E71" s="286"/>
      <c r="F71" s="286"/>
      <c r="G71" s="286"/>
      <c r="H71" s="528"/>
      <c r="I71" s="286"/>
      <c r="J71" s="286"/>
      <c r="K71" s="286"/>
      <c r="L71" s="286"/>
      <c r="M71" s="286"/>
      <c r="N71" s="286"/>
      <c r="O71" s="286"/>
      <c r="P71" s="286"/>
      <c r="Q71" s="286"/>
      <c r="R71" s="286"/>
      <c r="S71" s="286"/>
      <c r="T71" s="286"/>
      <c r="U71" s="286"/>
      <c r="V71" s="287" t="s">
        <v>292</v>
      </c>
      <c r="W71" s="192"/>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202"/>
    </row>
    <row r="73" spans="1:23" ht="39.75" customHeight="1" thickTop="1" thickBot="1">
      <c r="A73" s="293"/>
      <c r="B73" s="294"/>
      <c r="C73" s="295" t="s">
        <v>294</v>
      </c>
      <c r="D73" s="295"/>
      <c r="E73" s="295"/>
      <c r="F73" s="295"/>
      <c r="G73" s="295"/>
      <c r="H73" s="529"/>
      <c r="I73" s="295"/>
      <c r="J73" s="295"/>
      <c r="K73" s="295"/>
      <c r="L73" s="295"/>
      <c r="M73" s="295"/>
      <c r="N73" s="295"/>
      <c r="O73" s="295"/>
      <c r="P73" s="295"/>
      <c r="Q73" s="295"/>
      <c r="R73" s="295"/>
      <c r="S73" s="295"/>
      <c r="T73" s="295"/>
      <c r="U73" s="296"/>
      <c r="V73" s="926"/>
      <c r="W73" s="202"/>
    </row>
    <row r="74" spans="1:23">
      <c r="A74" s="99"/>
      <c r="B74" s="99"/>
      <c r="C74" s="99"/>
      <c r="D74" s="99"/>
      <c r="E74" s="99"/>
      <c r="F74" s="99"/>
      <c r="G74" s="99"/>
      <c r="H74" s="196"/>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G1:CJ1"/>
    <mergeCell ref="CK1:CM1"/>
    <mergeCell ref="V5:V8"/>
    <mergeCell ref="V1:V2"/>
    <mergeCell ref="BZ1:CB1"/>
    <mergeCell ref="K8:R8"/>
    <mergeCell ref="D7:J7"/>
    <mergeCell ref="A1:G2"/>
    <mergeCell ref="T1:U2"/>
    <mergeCell ref="S3:V3"/>
    <mergeCell ref="S8:U8"/>
    <mergeCell ref="S4:U4"/>
    <mergeCell ref="S6:U6"/>
    <mergeCell ref="A6:C7"/>
    <mergeCell ref="D6:R6"/>
    <mergeCell ref="S5:U5"/>
    <mergeCell ref="K7:R7"/>
    <mergeCell ref="S7:U7"/>
    <mergeCell ref="D8:J8"/>
    <mergeCell ref="A8:C10"/>
    <mergeCell ref="A3:R5"/>
    <mergeCell ref="CC1:CF1"/>
    <mergeCell ref="H1:S2"/>
    <mergeCell ref="BO15:BO18"/>
    <mergeCell ref="BO19:BO20"/>
    <mergeCell ref="B19:G19"/>
    <mergeCell ref="AL20:AQ20"/>
    <mergeCell ref="AL15:AQ15"/>
    <mergeCell ref="B16:G16"/>
    <mergeCell ref="K9:R9"/>
    <mergeCell ref="AL16:AQ16"/>
    <mergeCell ref="BN15:BN18"/>
    <mergeCell ref="AL18:AQ18"/>
    <mergeCell ref="AL19:AQ19"/>
    <mergeCell ref="S14:U14"/>
    <mergeCell ref="K10:R10"/>
    <mergeCell ref="B18:G18"/>
    <mergeCell ref="V11:V14"/>
    <mergeCell ref="BL13:BM13"/>
    <mergeCell ref="A11:H12"/>
    <mergeCell ref="A15:A17"/>
    <mergeCell ref="D9:J9"/>
    <mergeCell ref="D10:J10"/>
    <mergeCell ref="AX13:AY13"/>
    <mergeCell ref="O13:O14"/>
    <mergeCell ref="S9:U9"/>
    <mergeCell ref="S10:U10"/>
    <mergeCell ref="R13:R14"/>
    <mergeCell ref="AK13:AQ13"/>
    <mergeCell ref="K13:K14"/>
    <mergeCell ref="N13:N14"/>
    <mergeCell ref="P13:P14"/>
    <mergeCell ref="H13:H14"/>
    <mergeCell ref="A13:G14"/>
    <mergeCell ref="A18:A21"/>
    <mergeCell ref="AL22:AQ22"/>
    <mergeCell ref="AL21:AQ21"/>
    <mergeCell ref="AL17:AQ17"/>
    <mergeCell ref="AK18:AK20"/>
    <mergeCell ref="AK22:AK25"/>
    <mergeCell ref="AL23:AQ23"/>
    <mergeCell ref="B23:G23"/>
    <mergeCell ref="AL24:AQ24"/>
    <mergeCell ref="AL25:AQ25"/>
    <mergeCell ref="B20:G20"/>
    <mergeCell ref="B24:G24"/>
    <mergeCell ref="B25:G25"/>
    <mergeCell ref="AK15:AK17"/>
    <mergeCell ref="B15:G15"/>
    <mergeCell ref="B22:G22"/>
    <mergeCell ref="CD38:CJ39"/>
    <mergeCell ref="AO38:AT39"/>
    <mergeCell ref="A30:V36"/>
    <mergeCell ref="AL28:AQ28"/>
    <mergeCell ref="A29:V29"/>
    <mergeCell ref="A39:D41"/>
    <mergeCell ref="AX38:BQ39"/>
    <mergeCell ref="AL27:AQ27"/>
    <mergeCell ref="H37:S37"/>
    <mergeCell ref="E39:M39"/>
    <mergeCell ref="E40:M40"/>
    <mergeCell ref="E41:M41"/>
    <mergeCell ref="AK26:AK28"/>
    <mergeCell ref="B28:G28"/>
    <mergeCell ref="BS38:CC39"/>
    <mergeCell ref="A26:A28"/>
    <mergeCell ref="B26:G26"/>
    <mergeCell ref="A38:V38"/>
    <mergeCell ref="T37:U37"/>
    <mergeCell ref="AL26:AQ26"/>
    <mergeCell ref="R40:U40"/>
    <mergeCell ref="R41:U41"/>
    <mergeCell ref="V98:Y98"/>
    <mergeCell ref="B62:R62"/>
    <mergeCell ref="P70:U70"/>
    <mergeCell ref="P69:U69"/>
    <mergeCell ref="G70:N70"/>
    <mergeCell ref="G69:N69"/>
    <mergeCell ref="B58:R58"/>
    <mergeCell ref="R39:U39"/>
    <mergeCell ref="E72:T72"/>
    <mergeCell ref="B64:S64"/>
    <mergeCell ref="A61:R61"/>
    <mergeCell ref="A65:V66"/>
    <mergeCell ref="A42:D45"/>
    <mergeCell ref="E42:M42"/>
    <mergeCell ref="E43:M43"/>
    <mergeCell ref="E44:M44"/>
    <mergeCell ref="E45:M45"/>
    <mergeCell ref="A63:V63"/>
    <mergeCell ref="B50:R50"/>
    <mergeCell ref="B51:R51"/>
    <mergeCell ref="A48:R48"/>
    <mergeCell ref="R42:U42"/>
    <mergeCell ref="R43:U43"/>
    <mergeCell ref="R44:U44"/>
    <mergeCell ref="AW98:BH98"/>
    <mergeCell ref="AP98:AS98"/>
    <mergeCell ref="AP109:AP111"/>
    <mergeCell ref="AQ109:AW111"/>
    <mergeCell ref="A82:C82"/>
    <mergeCell ref="A83:C83"/>
    <mergeCell ref="A94:V95"/>
    <mergeCell ref="O39:Q42"/>
    <mergeCell ref="AH98:AK98"/>
    <mergeCell ref="AL98:AO98"/>
    <mergeCell ref="B53:R53"/>
    <mergeCell ref="B54:R54"/>
    <mergeCell ref="Q98:U98"/>
    <mergeCell ref="V72:V73"/>
    <mergeCell ref="A68:D68"/>
    <mergeCell ref="A69:D69"/>
    <mergeCell ref="A70:D70"/>
    <mergeCell ref="A67:D67"/>
    <mergeCell ref="A98:D98"/>
    <mergeCell ref="M98:P98"/>
    <mergeCell ref="E98:H98"/>
    <mergeCell ref="I98:L98"/>
    <mergeCell ref="Z98:AC98"/>
    <mergeCell ref="AD98:AG98"/>
    <mergeCell ref="AQ115:AW115"/>
    <mergeCell ref="AF104:AH104"/>
    <mergeCell ref="AI104:AL104"/>
    <mergeCell ref="AM104:AO104"/>
    <mergeCell ref="AP104:AQ104"/>
    <mergeCell ref="AL106:AL108"/>
    <mergeCell ref="AP106:AP107"/>
    <mergeCell ref="AQ106:AW107"/>
    <mergeCell ref="AQ114:AW114"/>
    <mergeCell ref="AL109:AL112"/>
    <mergeCell ref="AQ112:AW112"/>
    <mergeCell ref="AQ108:AW108"/>
    <mergeCell ref="A46:V46"/>
    <mergeCell ref="I11:R12"/>
    <mergeCell ref="A47:V47"/>
    <mergeCell ref="T64:U64"/>
    <mergeCell ref="S11:U11"/>
    <mergeCell ref="Q13:Q14"/>
    <mergeCell ref="I13:I14"/>
    <mergeCell ref="J13:J14"/>
    <mergeCell ref="B60:R60"/>
    <mergeCell ref="A52:R52"/>
    <mergeCell ref="A55:R55"/>
    <mergeCell ref="L13:L14"/>
    <mergeCell ref="M13:M14"/>
    <mergeCell ref="A22:A25"/>
    <mergeCell ref="B59:R59"/>
    <mergeCell ref="A37:G37"/>
    <mergeCell ref="B27:G27"/>
    <mergeCell ref="B17:G17"/>
    <mergeCell ref="B21:G21"/>
    <mergeCell ref="R45:U45"/>
    <mergeCell ref="B56:R56"/>
    <mergeCell ref="B57:R57"/>
    <mergeCell ref="B49:R49"/>
    <mergeCell ref="O43:Q45"/>
  </mergeCells>
  <conditionalFormatting sqref="CD38:CJ39">
    <cfRule type="colorScale" priority="4">
      <colorScale>
        <cfvo type="num" val="#REF!"/>
        <cfvo type="num" val="#REF!"/>
        <cfvo type="num" val="#REF!"/>
        <color rgb="FFFF0000"/>
        <color rgb="FFFFFF00"/>
        <color rgb="FF00B050"/>
      </colorScale>
    </cfRule>
    <cfRule type="colorScale" priority="5">
      <colorScale>
        <cfvo type="formula" val="#REF!"/>
        <cfvo type="formula" val="#REF!"/>
        <cfvo type="percent" val="#REF!"/>
        <color rgb="FFFF0000"/>
        <color rgb="FFFFFF00"/>
        <color rgb="FF00B050"/>
      </colorScale>
    </cfRule>
    <cfRule type="colorScale" priority="6">
      <colorScale>
        <cfvo type="formula" val="#REF!"/>
        <cfvo type="formula" val="#REF!"/>
        <cfvo type="formula" val="#REF!"/>
        <color rgb="FFFF0000"/>
        <color rgb="FFFFFF00"/>
        <color rgb="FF63BE7B"/>
      </colorScale>
    </cfRule>
  </conditionalFormatting>
  <dataValidations count="6">
    <dataValidation type="list" allowBlank="1" showInputMessage="1" showErrorMessage="1" sqref="V64" xr:uid="{00000000-0002-0000-0200-000000000000}">
      <formula1>$B$84:$B$90</formula1>
    </dataValidation>
    <dataValidation type="list" allowBlank="1" showInputMessage="1" showErrorMessage="1" sqref="S62:V62 S49:V51 S53:V54 S56:V60" xr:uid="{00000000-0002-0000-0200-000001000000}">
      <formula1>$B$91</formula1>
    </dataValidation>
    <dataValidation type="list" allowBlank="1" showInputMessage="1" showErrorMessage="1" sqref="I15:R28" xr:uid="{00000000-0002-0000-0200-000002000000}">
      <formula1>$BA$1</formula1>
    </dataValidation>
    <dataValidation type="list" allowBlank="1" showInputMessage="1" showErrorMessage="1" sqref="S15:S28" xr:uid="{00000000-0002-0000-0200-000004000000}">
      <formula1>$BV$15:$BV$18</formula1>
    </dataValidation>
    <dataValidation type="list" allowBlank="1" showInputMessage="1" showErrorMessage="1" sqref="T15:T28" xr:uid="{00000000-0002-0000-0200-000007000000}">
      <formula1>$BW$15:$BW$18</formula1>
    </dataValidation>
    <dataValidation type="list" allowBlank="1" showInputMessage="1" showErrorMessage="1" sqref="U15:U28" xr:uid="{00000000-0002-0000-0200-000008000000}">
      <formula1>$BX$15:$BX$18</formula1>
    </dataValidation>
  </dataValidations>
  <printOptions horizontalCentered="1" verticalCentered="1"/>
  <pageMargins left="0.39370078740157483" right="0.39370078740157483" top="0.39370078740157483" bottom="0.39370078740157483" header="0.31496062992125984" footer="0.31496062992125984"/>
  <pageSetup paperSize="41" scale="58" fitToHeight="2" orientation="portrait" r:id="rId1"/>
  <rowBreaks count="1" manualBreakCount="1">
    <brk id="36" max="21" man="1"/>
  </rowBreaks>
  <ignoredErrors>
    <ignoredError sqref="BZ3:CF3 CG3:CJ3 CK3 CL3:CM3"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CM129"/>
  <sheetViews>
    <sheetView view="pageBreakPreview" zoomScale="80" zoomScaleNormal="50" zoomScaleSheetLayoutView="80" workbookViewId="0">
      <selection activeCell="A6" sqref="A3:AG10"/>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122" t="s">
        <v>314</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U15:U28" xr:uid="{00000000-0002-0000-0300-000000000000}">
      <formula1>$BX$15:$BX$18</formula1>
    </dataValidation>
    <dataValidation type="list" allowBlank="1" showInputMessage="1" showErrorMessage="1" sqref="T15:T28" xr:uid="{00000000-0002-0000-0300-000001000000}">
      <formula1>$BW$15:$BW$18</formula1>
    </dataValidation>
    <dataValidation type="list" allowBlank="1" showInputMessage="1" showErrorMessage="1" sqref="S15:S28" xr:uid="{00000000-0002-0000-0300-000004000000}">
      <formula1>$BV$15:$BV$18</formula1>
    </dataValidation>
    <dataValidation type="list" allowBlank="1" showInputMessage="1" showErrorMessage="1" sqref="I15:R28" xr:uid="{00000000-0002-0000-0300-000006000000}">
      <formula1>$BA$1</formula1>
    </dataValidation>
    <dataValidation type="list" allowBlank="1" showInputMessage="1" showErrorMessage="1" sqref="S62:V62 S49:V51 S53:V54 S56:V60" xr:uid="{00000000-0002-0000-0300-000007000000}">
      <formula1>$B$91</formula1>
    </dataValidation>
    <dataValidation type="list" allowBlank="1" showInputMessage="1" showErrorMessage="1" sqref="V64" xr:uid="{00000000-0002-0000-0300-000008000000}">
      <formula1>$B$84:$B$90</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CM129"/>
  <sheetViews>
    <sheetView view="pageBreakPreview"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V64" xr:uid="{00000000-0002-0000-0400-000000000000}">
      <formula1>$B$84:$B$90</formula1>
    </dataValidation>
    <dataValidation type="list" allowBlank="1" showInputMessage="1" showErrorMessage="1" sqref="S62:V62 S49:V51 S53:V54 S56:V60" xr:uid="{00000000-0002-0000-0400-000001000000}">
      <formula1>$B$91</formula1>
    </dataValidation>
    <dataValidation type="list" allowBlank="1" showInputMessage="1" showErrorMessage="1" sqref="I15:R28" xr:uid="{00000000-0002-0000-0400-000002000000}">
      <formula1>$BA$1</formula1>
    </dataValidation>
    <dataValidation type="list" allowBlank="1" showInputMessage="1" showErrorMessage="1" sqref="S15:S28" xr:uid="{00000000-0002-0000-0400-000004000000}">
      <formula1>$BV$15:$BV$18</formula1>
    </dataValidation>
    <dataValidation type="list" allowBlank="1" showInputMessage="1" showErrorMessage="1" sqref="T15:T28" xr:uid="{00000000-0002-0000-0400-000007000000}">
      <formula1>$BW$15:$BW$18</formula1>
    </dataValidation>
    <dataValidation type="list" allowBlank="1" showInputMessage="1" showErrorMessage="1" sqref="U15:U28" xr:uid="{00000000-0002-0000-0400-000008000000}">
      <formula1>$BX$15:$BX$18</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CM129"/>
  <sheetViews>
    <sheetView view="pageBreakPreview"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V64" xr:uid="{00000000-0002-0000-0500-000000000000}">
      <formula1>$B$84:$B$90</formula1>
    </dataValidation>
    <dataValidation type="list" allowBlank="1" showInputMessage="1" showErrorMessage="1" sqref="S62:V62 S49:V51 S53:V54 S56:V60" xr:uid="{00000000-0002-0000-0500-000001000000}">
      <formula1>$B$91</formula1>
    </dataValidation>
    <dataValidation type="list" allowBlank="1" showInputMessage="1" showErrorMessage="1" sqref="I15:R28" xr:uid="{00000000-0002-0000-0500-000002000000}">
      <formula1>$BA$1</formula1>
    </dataValidation>
    <dataValidation type="list" allowBlank="1" showInputMessage="1" showErrorMessage="1" sqref="S15:S28" xr:uid="{00000000-0002-0000-0500-000004000000}">
      <formula1>$BV$15:$BV$18</formula1>
    </dataValidation>
    <dataValidation type="list" allowBlank="1" showInputMessage="1" showErrorMessage="1" sqref="T15:T28" xr:uid="{00000000-0002-0000-0500-000007000000}">
      <formula1>$BW$15:$BW$18</formula1>
    </dataValidation>
    <dataValidation type="list" allowBlank="1" showInputMessage="1" showErrorMessage="1" sqref="U15:U28" xr:uid="{00000000-0002-0000-0500-000008000000}">
      <formula1>$BX$15:$BX$18</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CM129"/>
  <sheetViews>
    <sheetView view="pageBreakPreview"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U15:U28" xr:uid="{00000000-0002-0000-0600-000000000000}">
      <formula1>$BX$15:$BX$18</formula1>
    </dataValidation>
    <dataValidation type="list" allowBlank="1" showInputMessage="1" showErrorMessage="1" sqref="T15:T28" xr:uid="{00000000-0002-0000-0600-000001000000}">
      <formula1>$BW$15:$BW$18</formula1>
    </dataValidation>
    <dataValidation type="list" allowBlank="1" showInputMessage="1" showErrorMessage="1" sqref="S15:S28" xr:uid="{00000000-0002-0000-0600-000004000000}">
      <formula1>$BV$15:$BV$18</formula1>
    </dataValidation>
    <dataValidation type="list" allowBlank="1" showInputMessage="1" showErrorMessage="1" sqref="I15:R28" xr:uid="{00000000-0002-0000-0600-000006000000}">
      <formula1>$BA$1</formula1>
    </dataValidation>
    <dataValidation type="list" allowBlank="1" showInputMessage="1" showErrorMessage="1" sqref="S62:V62 S49:V51 S53:V54 S56:V60" xr:uid="{00000000-0002-0000-0600-000007000000}">
      <formula1>$B$91</formula1>
    </dataValidation>
    <dataValidation type="list" allowBlank="1" showInputMessage="1" showErrorMessage="1" sqref="V64" xr:uid="{00000000-0002-0000-0600-000008000000}">
      <formula1>$B$84:$B$90</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CM129"/>
  <sheetViews>
    <sheetView view="pageBreakPreview"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V64" xr:uid="{00000000-0002-0000-0700-000000000000}">
      <formula1>$B$84:$B$90</formula1>
    </dataValidation>
    <dataValidation type="list" allowBlank="1" showInputMessage="1" showErrorMessage="1" sqref="S62:V62 S49:V51 S53:V54 S56:V60" xr:uid="{00000000-0002-0000-0700-000001000000}">
      <formula1>$B$91</formula1>
    </dataValidation>
    <dataValidation type="list" allowBlank="1" showInputMessage="1" showErrorMessage="1" sqref="I15:R28" xr:uid="{00000000-0002-0000-0700-000002000000}">
      <formula1>$BA$1</formula1>
    </dataValidation>
    <dataValidation type="list" allowBlank="1" showInputMessage="1" showErrorMessage="1" sqref="S15:S28" xr:uid="{00000000-0002-0000-0700-000004000000}">
      <formula1>$BV$15:$BV$18</formula1>
    </dataValidation>
    <dataValidation type="list" allowBlank="1" showInputMessage="1" showErrorMessage="1" sqref="T15:T28" xr:uid="{00000000-0002-0000-0700-000007000000}">
      <formula1>$BW$15:$BW$18</formula1>
    </dataValidation>
    <dataValidation type="list" allowBlank="1" showInputMessage="1" showErrorMessage="1" sqref="U15:U28" xr:uid="{00000000-0002-0000-0700-000008000000}">
      <formula1>$BX$15:$BX$18</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pageSetUpPr fitToPage="1"/>
  </sheetPr>
  <dimension ref="A1:CM129"/>
  <sheetViews>
    <sheetView view="pageBreakPreview" topLeftCell="A14" zoomScale="80" zoomScaleNormal="50" zoomScaleSheetLayoutView="80" workbookViewId="0">
      <selection activeCell="A6" sqref="A6:AG6"/>
    </sheetView>
  </sheetViews>
  <sheetFormatPr defaultColWidth="3.140625" defaultRowHeight="13.9"/>
  <cols>
    <col min="1" max="1" width="7.28515625" style="191" customWidth="1"/>
    <col min="2" max="2" width="3.7109375" style="191" customWidth="1"/>
    <col min="3" max="3" width="5" style="191" customWidth="1"/>
    <col min="4" max="4" width="4.28515625" style="191" customWidth="1"/>
    <col min="5" max="6" width="3.7109375" style="191" customWidth="1"/>
    <col min="7" max="7" width="4" style="191" customWidth="1"/>
    <col min="8" max="13" width="7.140625" style="191" customWidth="1"/>
    <col min="14" max="18" width="7.140625" style="107" customWidth="1"/>
    <col min="19" max="19" width="15.7109375" style="107" customWidth="1"/>
    <col min="20" max="21" width="16" style="107" customWidth="1"/>
    <col min="22" max="22" width="14" style="191" customWidth="1"/>
    <col min="23" max="23" width="4.7109375" style="524" customWidth="1"/>
    <col min="24" max="24" width="50.140625" style="191" customWidth="1"/>
    <col min="25" max="25" width="84.5703125" style="191" customWidth="1"/>
    <col min="26" max="27" width="4.7109375" style="191" customWidth="1"/>
    <col min="28" max="28" width="7.5703125" style="191" customWidth="1"/>
    <col min="29" max="29" width="3" style="191" bestFit="1" customWidth="1"/>
    <col min="30" max="30" width="4.7109375" style="191" customWidth="1"/>
    <col min="31" max="31" width="7.42578125" style="191" customWidth="1"/>
    <col min="32" max="43" width="4.85546875" style="191" customWidth="1"/>
    <col min="44" max="44" width="8.42578125" style="191" customWidth="1"/>
    <col min="45" max="45" width="7.7109375" style="191" customWidth="1"/>
    <col min="46" max="49" width="8.28515625" style="191" customWidth="1"/>
    <col min="50" max="50" width="9.42578125" style="191" customWidth="1"/>
    <col min="51" max="51" width="10.28515625" style="191" customWidth="1"/>
    <col min="52" max="52" width="7.28515625" style="191" customWidth="1"/>
    <col min="53" max="53" width="15.28515625" style="191" customWidth="1"/>
    <col min="54" max="54" width="15" style="191" customWidth="1"/>
    <col min="55" max="55" width="13.42578125" style="191" customWidth="1"/>
    <col min="56" max="56" width="14.42578125" style="191" customWidth="1"/>
    <col min="57" max="57" width="14" style="191" customWidth="1"/>
    <col min="58" max="58" width="15.140625" style="191" customWidth="1"/>
    <col min="59" max="61" width="15.7109375" style="191" customWidth="1"/>
    <col min="62" max="62" width="10" style="99" customWidth="1"/>
    <col min="63" max="63" width="11.28515625" style="107" customWidth="1"/>
    <col min="64" max="64" width="13.7109375" style="191" customWidth="1"/>
    <col min="65" max="65" width="12.28515625" style="191" customWidth="1"/>
    <col min="66" max="66" width="13" style="191" customWidth="1"/>
    <col min="67" max="67" width="13.7109375" style="191" customWidth="1"/>
    <col min="68" max="68" width="10.5703125" style="191" customWidth="1"/>
    <col min="69" max="69" width="13.85546875" style="191" customWidth="1"/>
    <col min="70" max="72" width="15.28515625" style="191" customWidth="1"/>
    <col min="73" max="73" width="13.140625" style="191" customWidth="1"/>
    <col min="74" max="74" width="13.28515625" style="191" customWidth="1"/>
    <col min="75" max="76" width="9.28515625" style="191" customWidth="1"/>
    <col min="77" max="77" width="21.5703125" style="191" customWidth="1"/>
    <col min="78" max="91" width="7.42578125" style="191" customWidth="1"/>
    <col min="92" max="16384" width="3.140625" style="191"/>
  </cols>
  <sheetData>
    <row r="1" spans="1:91" s="77" customFormat="1" ht="20.25" customHeight="1" thickBot="1">
      <c r="A1" s="1080"/>
      <c r="B1" s="1081"/>
      <c r="C1" s="1081"/>
      <c r="D1" s="1081"/>
      <c r="E1" s="1081"/>
      <c r="F1" s="1081"/>
      <c r="G1" s="1081"/>
      <c r="H1" s="1120" t="s">
        <v>171</v>
      </c>
      <c r="I1" s="1120"/>
      <c r="J1" s="1120"/>
      <c r="K1" s="1120"/>
      <c r="L1" s="1120"/>
      <c r="M1" s="1120"/>
      <c r="N1" s="1120"/>
      <c r="O1" s="1120"/>
      <c r="P1" s="1120"/>
      <c r="Q1" s="1120"/>
      <c r="R1" s="1120"/>
      <c r="S1" s="1120"/>
      <c r="T1" s="1084" t="s">
        <v>172</v>
      </c>
      <c r="U1" s="1084"/>
      <c r="V1" s="1077" t="s">
        <v>173</v>
      </c>
      <c r="BA1" s="79" t="s">
        <v>174</v>
      </c>
      <c r="BC1" s="458" t="s">
        <v>10</v>
      </c>
      <c r="BD1" s="459" t="s">
        <v>20</v>
      </c>
      <c r="BE1" s="460" t="s">
        <v>27</v>
      </c>
      <c r="BF1" s="461" t="s">
        <v>33</v>
      </c>
      <c r="BG1" s="462" t="s">
        <v>132</v>
      </c>
      <c r="BH1" s="462" t="s">
        <v>133</v>
      </c>
      <c r="BI1" s="463" t="s">
        <v>134</v>
      </c>
      <c r="BJ1" s="464" t="s">
        <v>66</v>
      </c>
      <c r="BK1" s="465" t="s">
        <v>70</v>
      </c>
      <c r="BL1" s="465" t="s">
        <v>75</v>
      </c>
      <c r="BM1" s="466" t="s">
        <v>79</v>
      </c>
      <c r="BN1" s="467" t="s">
        <v>135</v>
      </c>
      <c r="BO1" s="468" t="s">
        <v>136</v>
      </c>
      <c r="BP1" s="547" t="s">
        <v>137</v>
      </c>
      <c r="BQ1" s="548" t="s">
        <v>175</v>
      </c>
      <c r="BR1" s="549" t="s">
        <v>176</v>
      </c>
      <c r="BS1" s="550" t="s">
        <v>177</v>
      </c>
      <c r="BZ1" s="1079" t="s">
        <v>121</v>
      </c>
      <c r="CA1" s="1079"/>
      <c r="CB1" s="1079"/>
      <c r="CC1" s="1117" t="s">
        <v>32</v>
      </c>
      <c r="CD1" s="1118"/>
      <c r="CE1" s="1118"/>
      <c r="CF1" s="1119"/>
      <c r="CG1" s="1074" t="s">
        <v>65</v>
      </c>
      <c r="CH1" s="1074"/>
      <c r="CI1" s="1074"/>
      <c r="CJ1" s="1074"/>
      <c r="CK1" s="1075" t="s">
        <v>83</v>
      </c>
      <c r="CL1" s="1075"/>
      <c r="CM1" s="1075"/>
    </row>
    <row r="2" spans="1:91" s="80" customFormat="1" ht="36.75" customHeight="1" thickBot="1">
      <c r="A2" s="1082"/>
      <c r="B2" s="1083"/>
      <c r="C2" s="1083"/>
      <c r="D2" s="1083"/>
      <c r="E2" s="1083"/>
      <c r="F2" s="1083"/>
      <c r="G2" s="1083"/>
      <c r="H2" s="1121"/>
      <c r="I2" s="1121"/>
      <c r="J2" s="1121"/>
      <c r="K2" s="1121"/>
      <c r="L2" s="1121"/>
      <c r="M2" s="1121"/>
      <c r="N2" s="1121"/>
      <c r="O2" s="1121"/>
      <c r="P2" s="1121"/>
      <c r="Q2" s="1121"/>
      <c r="R2" s="1121"/>
      <c r="S2" s="1121"/>
      <c r="T2" s="1085"/>
      <c r="U2" s="1085"/>
      <c r="V2" s="1078"/>
      <c r="W2" s="517"/>
      <c r="BB2" s="451" t="e">
        <f ca="1">K7</f>
        <v>#VALUE!</v>
      </c>
      <c r="BC2" s="452" t="str">
        <f>BH15</f>
        <v>-</v>
      </c>
      <c r="BD2" s="453" t="str">
        <f>BH16</f>
        <v>-</v>
      </c>
      <c r="BE2" s="454" t="str">
        <f>BH17</f>
        <v>-</v>
      </c>
      <c r="BF2" s="455" t="str">
        <f>BH18</f>
        <v>-</v>
      </c>
      <c r="BG2" s="453" t="str">
        <f>$BH19</f>
        <v>-</v>
      </c>
      <c r="BH2" s="453" t="str">
        <f>$BH20</f>
        <v>-</v>
      </c>
      <c r="BI2" s="456" t="str">
        <f>$BH21</f>
        <v>-</v>
      </c>
      <c r="BJ2" s="452" t="str">
        <f>$BH22</f>
        <v>-</v>
      </c>
      <c r="BK2" s="453" t="str">
        <f>$BH23</f>
        <v>-</v>
      </c>
      <c r="BL2" s="453" t="str">
        <f>$BH24</f>
        <v>-</v>
      </c>
      <c r="BM2" s="454" t="str">
        <f>$BH25</f>
        <v>-</v>
      </c>
      <c r="BN2" s="455" t="str">
        <f>$BH26</f>
        <v>-</v>
      </c>
      <c r="BO2" s="453" t="str">
        <f>$BH27</f>
        <v>-</v>
      </c>
      <c r="BP2" s="456" t="str">
        <f>$BH28</f>
        <v>-</v>
      </c>
      <c r="BQ2" s="551" t="str">
        <f>IF(S13&gt;0,S13,"-")</f>
        <v>-</v>
      </c>
      <c r="BR2" s="552" t="str">
        <f>IF(T13&gt;0,T13,"-")</f>
        <v>-</v>
      </c>
      <c r="BS2" s="553" t="str">
        <f>IF(U13&gt;0,U13,"-")</f>
        <v>-</v>
      </c>
      <c r="BT2" s="240"/>
      <c r="BZ2" s="81"/>
      <c r="CA2" s="81"/>
      <c r="CB2" s="81"/>
      <c r="CC2" s="82"/>
      <c r="CD2" s="82"/>
      <c r="CE2" s="82"/>
      <c r="CF2" s="82"/>
      <c r="CG2" s="83"/>
      <c r="CH2" s="83"/>
      <c r="CI2" s="83"/>
      <c r="CJ2" s="83"/>
      <c r="CK2" s="84"/>
      <c r="CL2" s="84"/>
      <c r="CM2" s="84"/>
    </row>
    <row r="3" spans="1:91" s="77" customFormat="1" ht="27" customHeight="1" thickBot="1">
      <c r="A3" s="1108" t="s">
        <v>178</v>
      </c>
      <c r="B3" s="1109"/>
      <c r="C3" s="1109"/>
      <c r="D3" s="1109"/>
      <c r="E3" s="1109"/>
      <c r="F3" s="1109"/>
      <c r="G3" s="1109"/>
      <c r="H3" s="1109"/>
      <c r="I3" s="1109"/>
      <c r="J3" s="1109"/>
      <c r="K3" s="1109"/>
      <c r="L3" s="1109"/>
      <c r="M3" s="1109"/>
      <c r="N3" s="1109"/>
      <c r="O3" s="1109"/>
      <c r="P3" s="1109"/>
      <c r="Q3" s="1109"/>
      <c r="R3" s="1110"/>
      <c r="S3" s="1086" t="s">
        <v>179</v>
      </c>
      <c r="T3" s="1087"/>
      <c r="U3" s="1087"/>
      <c r="V3" s="1088"/>
      <c r="W3" s="518"/>
      <c r="Z3" s="86"/>
      <c r="AA3" s="86"/>
      <c r="AB3" s="87"/>
      <c r="AC3" s="86"/>
      <c r="AD3" s="88"/>
      <c r="AE3" s="86"/>
      <c r="AG3" s="89"/>
      <c r="AH3" s="89"/>
      <c r="AI3" s="89"/>
      <c r="AJ3" s="80"/>
      <c r="AK3" s="80"/>
      <c r="AL3" s="80"/>
      <c r="AZ3" s="90"/>
      <c r="BB3" s="457" t="s">
        <v>180</v>
      </c>
      <c r="BC3" s="449" t="e">
        <f ca="1">VLOOKUP($A$8,'Resumen Propuesta'!$A$10:$AG$29,7,FALSE)</f>
        <v>#VALUE!</v>
      </c>
      <c r="BD3" s="91" t="e">
        <f ca="1">VLOOKUP($A$8,'Resumen Propuesta'!$A$10:$AG$29,8,FALSE)</f>
        <v>#VALUE!</v>
      </c>
      <c r="BE3" s="450" t="e">
        <f ca="1">VLOOKUP($A$8,'Resumen Propuesta'!$A$10:$AG$29,9,FALSE)</f>
        <v>#VALUE!</v>
      </c>
      <c r="BF3" s="448" t="e">
        <f ca="1">VLOOKUP($A$8,'Resumen Propuesta'!$A$10:$AG$29,10,FALSE)</f>
        <v>#VALUE!</v>
      </c>
      <c r="BG3" s="91" t="e">
        <f ca="1">VLOOKUP($A$8,'Resumen Propuesta'!$A$10:$AG$29,11,FALSE)</f>
        <v>#VALUE!</v>
      </c>
      <c r="BH3" s="91" t="e">
        <f ca="1">VLOOKUP($A$8,'Resumen Propuesta'!$A$10:$AG$29,12,FALSE)</f>
        <v>#VALUE!</v>
      </c>
      <c r="BI3" s="447" t="e">
        <f ca="1">VLOOKUP($A$8,'Resumen Propuesta'!$A$10:$AG$29,13,FALSE)</f>
        <v>#VALUE!</v>
      </c>
      <c r="BJ3" s="449" t="e">
        <f ca="1">VLOOKUP($A$8,'Resumen Propuesta'!$A$10:$AG$29,14,FALSE)</f>
        <v>#VALUE!</v>
      </c>
      <c r="BK3" s="91" t="e">
        <f ca="1">VLOOKUP($A$8,'Resumen Propuesta'!$A$10:$AG$29,15,FALSE)</f>
        <v>#VALUE!</v>
      </c>
      <c r="BL3" s="91" t="e">
        <f ca="1">VLOOKUP($A$8,'Resumen Propuesta'!$A$10:$AG$29,16,FALSE)</f>
        <v>#VALUE!</v>
      </c>
      <c r="BM3" s="450" t="e">
        <f ca="1">VLOOKUP($A$8,'Resumen Propuesta'!$A$10:$AG$29,17,FALSE)</f>
        <v>#VALUE!</v>
      </c>
      <c r="BN3" s="448" t="e">
        <f ca="1">VLOOKUP($A$8,'Resumen Propuesta'!$A$10:$AG$29,18,FALSE)</f>
        <v>#VALUE!</v>
      </c>
      <c r="BO3" s="91" t="e">
        <f ca="1">VLOOKUP($A$8,'Resumen Propuesta'!$A$10:$AG$29,19,FALSE)</f>
        <v>#VALUE!</v>
      </c>
      <c r="BP3" s="450" t="e">
        <f ca="1">VLOOKUP($A$8,'Resumen Propuesta'!$A$10:$AG$29,20,FALSE)</f>
        <v>#VALUE!</v>
      </c>
      <c r="BT3" s="92"/>
      <c r="BU3" s="92"/>
      <c r="BV3" s="92"/>
      <c r="BY3" s="93" t="s">
        <v>181</v>
      </c>
      <c r="BZ3" s="643">
        <f>$J$15</f>
        <v>0</v>
      </c>
      <c r="CA3" s="643">
        <f>$J$16</f>
        <v>0</v>
      </c>
      <c r="CB3" s="643">
        <f>$J$17</f>
        <v>0</v>
      </c>
      <c r="CC3" s="643">
        <f>$J$18</f>
        <v>0</v>
      </c>
      <c r="CD3" s="643">
        <f>$J$19</f>
        <v>0</v>
      </c>
      <c r="CE3" s="643">
        <f>$J$20</f>
        <v>0</v>
      </c>
      <c r="CF3" s="643">
        <f>$J$21</f>
        <v>0</v>
      </c>
      <c r="CG3" s="643">
        <f>$J$22</f>
        <v>0</v>
      </c>
      <c r="CH3" s="643">
        <f>$J$23</f>
        <v>0</v>
      </c>
      <c r="CI3" s="643">
        <f>$J$24</f>
        <v>0</v>
      </c>
      <c r="CJ3" s="643">
        <f>$J$25</f>
        <v>0</v>
      </c>
      <c r="CK3" s="643">
        <f>$J$26</f>
        <v>0</v>
      </c>
      <c r="CL3" s="643">
        <f>$J$27</f>
        <v>0</v>
      </c>
      <c r="CM3" s="643">
        <f>$J$28</f>
        <v>0</v>
      </c>
    </row>
    <row r="4" spans="1:91" s="94" customFormat="1" ht="28.5" customHeight="1" thickBot="1">
      <c r="A4" s="1111"/>
      <c r="B4" s="1112"/>
      <c r="C4" s="1112"/>
      <c r="D4" s="1112"/>
      <c r="E4" s="1112"/>
      <c r="F4" s="1112"/>
      <c r="G4" s="1112"/>
      <c r="H4" s="1112"/>
      <c r="I4" s="1112"/>
      <c r="J4" s="1112"/>
      <c r="K4" s="1112"/>
      <c r="L4" s="1112"/>
      <c r="M4" s="1112"/>
      <c r="N4" s="1112"/>
      <c r="O4" s="1112"/>
      <c r="P4" s="1112"/>
      <c r="Q4" s="1112"/>
      <c r="R4" s="1113"/>
      <c r="S4" s="1090" t="s">
        <v>182</v>
      </c>
      <c r="T4" s="1091"/>
      <c r="U4" s="1092"/>
      <c r="V4" s="251" t="s">
        <v>183</v>
      </c>
      <c r="W4" s="519"/>
      <c r="Z4" s="96"/>
      <c r="AA4" s="87"/>
      <c r="AB4" s="87"/>
      <c r="AC4" s="88"/>
      <c r="AD4" s="88"/>
      <c r="AE4" s="96"/>
      <c r="AF4" s="96"/>
      <c r="AG4" s="97"/>
      <c r="AH4" s="97"/>
      <c r="AI4" s="98"/>
      <c r="AJ4" s="98"/>
      <c r="AK4" s="98"/>
      <c r="AL4" s="98"/>
      <c r="AM4" s="99"/>
      <c r="AN4" s="96"/>
      <c r="AZ4" s="100"/>
      <c r="BB4" s="469" t="s">
        <v>184</v>
      </c>
      <c r="BC4" s="497" t="e">
        <f t="shared" ref="BC4:BP4" ca="1" si="0">BC3+0</f>
        <v>#VALUE!</v>
      </c>
      <c r="BD4" s="498" t="e">
        <f t="shared" ca="1" si="0"/>
        <v>#VALUE!</v>
      </c>
      <c r="BE4" s="499" t="e">
        <f t="shared" ca="1" si="0"/>
        <v>#VALUE!</v>
      </c>
      <c r="BF4" s="500" t="e">
        <f t="shared" ca="1" si="0"/>
        <v>#VALUE!</v>
      </c>
      <c r="BG4" s="498" t="e">
        <f t="shared" ca="1" si="0"/>
        <v>#VALUE!</v>
      </c>
      <c r="BH4" s="498" t="e">
        <f t="shared" ca="1" si="0"/>
        <v>#VALUE!</v>
      </c>
      <c r="BI4" s="501" t="e">
        <f t="shared" ca="1" si="0"/>
        <v>#VALUE!</v>
      </c>
      <c r="BJ4" s="497" t="e">
        <f t="shared" ca="1" si="0"/>
        <v>#VALUE!</v>
      </c>
      <c r="BK4" s="498" t="e">
        <f t="shared" ca="1" si="0"/>
        <v>#VALUE!</v>
      </c>
      <c r="BL4" s="498" t="e">
        <f t="shared" ca="1" si="0"/>
        <v>#VALUE!</v>
      </c>
      <c r="BM4" s="499" t="e">
        <f t="shared" ca="1" si="0"/>
        <v>#VALUE!</v>
      </c>
      <c r="BN4" s="500" t="e">
        <f t="shared" ca="1" si="0"/>
        <v>#VALUE!</v>
      </c>
      <c r="BO4" s="498" t="e">
        <f t="shared" ca="1" si="0"/>
        <v>#VALUE!</v>
      </c>
      <c r="BP4" s="499" t="e">
        <f t="shared" ca="1" si="0"/>
        <v>#VALUE!</v>
      </c>
      <c r="BQ4" s="470"/>
      <c r="BU4" s="101"/>
      <c r="BV4" s="101"/>
      <c r="BY4" s="93" t="s">
        <v>185</v>
      </c>
      <c r="BZ4" s="643">
        <f>$K$15</f>
        <v>0</v>
      </c>
      <c r="CA4" s="643">
        <f>$K$16</f>
        <v>0</v>
      </c>
      <c r="CB4" s="643">
        <f>$K$17</f>
        <v>0</v>
      </c>
      <c r="CC4" s="643">
        <f>$K$18</f>
        <v>0</v>
      </c>
      <c r="CD4" s="643">
        <f>$K$19</f>
        <v>0</v>
      </c>
      <c r="CE4" s="643">
        <f>$K$20</f>
        <v>0</v>
      </c>
      <c r="CF4" s="643">
        <f>$K$21</f>
        <v>0</v>
      </c>
      <c r="CG4" s="643">
        <f>$K$22</f>
        <v>0</v>
      </c>
      <c r="CH4" s="643">
        <f>$K$23</f>
        <v>0</v>
      </c>
      <c r="CI4" s="643">
        <f>$K$24</f>
        <v>0</v>
      </c>
      <c r="CJ4" s="643">
        <f>$K$25</f>
        <v>0</v>
      </c>
      <c r="CK4" s="643">
        <f>$K$26</f>
        <v>0</v>
      </c>
      <c r="CL4" s="643">
        <f>$K$27</f>
        <v>0</v>
      </c>
      <c r="CM4" s="643">
        <f>$K$28</f>
        <v>0</v>
      </c>
    </row>
    <row r="5" spans="1:91" s="102" customFormat="1" ht="24" customHeight="1" thickBot="1">
      <c r="A5" s="1114"/>
      <c r="B5" s="1115"/>
      <c r="C5" s="1115"/>
      <c r="D5" s="1115"/>
      <c r="E5" s="1115"/>
      <c r="F5" s="1115"/>
      <c r="G5" s="1115"/>
      <c r="H5" s="1115"/>
      <c r="I5" s="1115"/>
      <c r="J5" s="1115"/>
      <c r="K5" s="1115"/>
      <c r="L5" s="1115"/>
      <c r="M5" s="1115"/>
      <c r="N5" s="1115"/>
      <c r="O5" s="1115"/>
      <c r="P5" s="1115"/>
      <c r="Q5" s="1115"/>
      <c r="R5" s="1116"/>
      <c r="S5" s="1068" t="s">
        <v>186</v>
      </c>
      <c r="T5" s="1069"/>
      <c r="U5" s="1070"/>
      <c r="V5" s="1076" t="s">
        <v>187</v>
      </c>
      <c r="W5" s="520"/>
      <c r="Z5" s="104"/>
      <c r="AA5" s="87"/>
      <c r="AB5" s="87"/>
      <c r="AC5" s="88"/>
      <c r="AD5" s="88"/>
      <c r="AE5" s="104"/>
      <c r="AF5" s="104"/>
      <c r="AG5" s="104"/>
      <c r="AH5" s="104"/>
      <c r="AI5" s="104"/>
      <c r="AJ5" s="104"/>
      <c r="AK5" s="104"/>
      <c r="AL5" s="104"/>
      <c r="AM5" s="104"/>
      <c r="AU5" s="105"/>
      <c r="BB5" s="502" t="s">
        <v>188</v>
      </c>
      <c r="BC5" s="503" t="str">
        <f t="shared" ref="BC5:BP5" ca="1" si="1">IF(ISERROR(BC4),"-","X")</f>
        <v>-</v>
      </c>
      <c r="BD5" s="504" t="str">
        <f t="shared" ca="1" si="1"/>
        <v>-</v>
      </c>
      <c r="BE5" s="505" t="str">
        <f t="shared" ca="1" si="1"/>
        <v>-</v>
      </c>
      <c r="BF5" s="506" t="str">
        <f t="shared" ca="1" si="1"/>
        <v>-</v>
      </c>
      <c r="BG5" s="504" t="str">
        <f t="shared" ca="1" si="1"/>
        <v>-</v>
      </c>
      <c r="BH5" s="504" t="str">
        <f t="shared" ca="1" si="1"/>
        <v>-</v>
      </c>
      <c r="BI5" s="507" t="str">
        <f t="shared" ca="1" si="1"/>
        <v>-</v>
      </c>
      <c r="BJ5" s="503" t="str">
        <f t="shared" ca="1" si="1"/>
        <v>-</v>
      </c>
      <c r="BK5" s="504" t="str">
        <f t="shared" ca="1" si="1"/>
        <v>-</v>
      </c>
      <c r="BL5" s="504" t="str">
        <f t="shared" ca="1" si="1"/>
        <v>-</v>
      </c>
      <c r="BM5" s="505" t="str">
        <f t="shared" ca="1" si="1"/>
        <v>-</v>
      </c>
      <c r="BN5" s="506" t="str">
        <f t="shared" ca="1" si="1"/>
        <v>-</v>
      </c>
      <c r="BO5" s="504" t="str">
        <f t="shared" ca="1" si="1"/>
        <v>-</v>
      </c>
      <c r="BP5" s="505" t="str">
        <f t="shared" ca="1" si="1"/>
        <v>-</v>
      </c>
      <c r="BQ5" s="554" t="str">
        <f>IF(S13&gt;$BQ$4,S13,"-")</f>
        <v>-</v>
      </c>
      <c r="BR5" s="555" t="str">
        <f>IF(T13&gt;$BQ$4,T13,"-")</f>
        <v>-</v>
      </c>
      <c r="BS5" s="556" t="str">
        <f>IF(U13&gt;$BQ$4,U13,"-")</f>
        <v>-</v>
      </c>
      <c r="BY5" s="93" t="s">
        <v>189</v>
      </c>
      <c r="BZ5" s="643">
        <f>$L$15</f>
        <v>0</v>
      </c>
      <c r="CA5" s="643">
        <f>$L$16</f>
        <v>0</v>
      </c>
      <c r="CB5" s="643">
        <f>$L$17</f>
        <v>0</v>
      </c>
      <c r="CC5" s="643">
        <f>$L$18</f>
        <v>0</v>
      </c>
      <c r="CD5" s="643">
        <f>$L$19</f>
        <v>0</v>
      </c>
      <c r="CE5" s="643">
        <f>$L$20</f>
        <v>0</v>
      </c>
      <c r="CF5" s="643">
        <f>$L$21</f>
        <v>0</v>
      </c>
      <c r="CG5" s="643">
        <f>$L$22</f>
        <v>0</v>
      </c>
      <c r="CH5" s="643">
        <f>$L$23</f>
        <v>0</v>
      </c>
      <c r="CI5" s="643">
        <f>$L$24</f>
        <v>0</v>
      </c>
      <c r="CJ5" s="643">
        <f>$L$25</f>
        <v>0</v>
      </c>
      <c r="CK5" s="643">
        <f>$L$26</f>
        <v>0</v>
      </c>
      <c r="CL5" s="643">
        <f>$L$27</f>
        <v>0</v>
      </c>
      <c r="CM5" s="643">
        <f>$L$28</f>
        <v>0</v>
      </c>
    </row>
    <row r="6" spans="1:91" s="102" customFormat="1" ht="26.25" customHeight="1">
      <c r="A6" s="1093" t="s">
        <v>190</v>
      </c>
      <c r="B6" s="1094"/>
      <c r="C6" s="1095"/>
      <c r="D6" s="1099" t="s">
        <v>191</v>
      </c>
      <c r="E6" s="1100"/>
      <c r="F6" s="1100"/>
      <c r="G6" s="1100"/>
      <c r="H6" s="1100"/>
      <c r="I6" s="1100"/>
      <c r="J6" s="1100"/>
      <c r="K6" s="1100"/>
      <c r="L6" s="1100"/>
      <c r="M6" s="1100"/>
      <c r="N6" s="1100"/>
      <c r="O6" s="1100"/>
      <c r="P6" s="1100"/>
      <c r="Q6" s="1100"/>
      <c r="R6" s="1101"/>
      <c r="S6" s="1068" t="s">
        <v>192</v>
      </c>
      <c r="T6" s="1069"/>
      <c r="U6" s="1070"/>
      <c r="V6" s="1076"/>
      <c r="W6" s="520"/>
      <c r="Z6" s="104"/>
      <c r="AA6" s="104"/>
      <c r="AB6" s="106"/>
      <c r="AC6" s="106"/>
      <c r="AD6" s="106"/>
      <c r="AE6" s="106"/>
      <c r="AF6" s="106"/>
      <c r="AG6" s="106"/>
      <c r="AH6" s="106"/>
      <c r="AI6" s="106"/>
      <c r="AJ6" s="106"/>
      <c r="AK6" s="106"/>
      <c r="AL6" s="106"/>
      <c r="AM6" s="106"/>
      <c r="AN6" s="104"/>
      <c r="AU6" s="105"/>
      <c r="BJ6" s="104"/>
      <c r="BK6" s="107"/>
      <c r="BY6" s="93" t="s">
        <v>193</v>
      </c>
      <c r="BZ6" s="643">
        <f>$M$15</f>
        <v>0</v>
      </c>
      <c r="CA6" s="643">
        <f>$M$16</f>
        <v>0</v>
      </c>
      <c r="CB6" s="643">
        <f>$M$17</f>
        <v>0</v>
      </c>
      <c r="CC6" s="643">
        <f>$M$18</f>
        <v>0</v>
      </c>
      <c r="CD6" s="643">
        <f>$M$19</f>
        <v>0</v>
      </c>
      <c r="CE6" s="643">
        <f>$M$20</f>
        <v>0</v>
      </c>
      <c r="CF6" s="643">
        <f>$M$21</f>
        <v>0</v>
      </c>
      <c r="CG6" s="643">
        <f>$M$22</f>
        <v>0</v>
      </c>
      <c r="CH6" s="643">
        <f>$M$23</f>
        <v>0</v>
      </c>
      <c r="CI6" s="643">
        <f>$M$24</f>
        <v>0</v>
      </c>
      <c r="CJ6" s="643">
        <f>$M$25</f>
        <v>0</v>
      </c>
      <c r="CK6" s="643">
        <f>$M$26</f>
        <v>0</v>
      </c>
      <c r="CL6" s="643">
        <f>$J$27</f>
        <v>0</v>
      </c>
      <c r="CM6" s="643">
        <f>$J$28</f>
        <v>0</v>
      </c>
    </row>
    <row r="7" spans="1:91" s="102" customFormat="1" ht="26.25" customHeight="1">
      <c r="A7" s="1096"/>
      <c r="B7" s="1097"/>
      <c r="C7" s="1098"/>
      <c r="D7" s="1062" t="s">
        <v>194</v>
      </c>
      <c r="E7" s="1063"/>
      <c r="F7" s="1063"/>
      <c r="G7" s="1063"/>
      <c r="H7" s="1063"/>
      <c r="I7" s="1063"/>
      <c r="J7" s="1063"/>
      <c r="K7" s="1040" t="e">
        <f ca="1">VLOOKUP(A8,'Resumen Propuesta'!A10:F29,2,FALSE)</f>
        <v>#VALUE!</v>
      </c>
      <c r="L7" s="1041"/>
      <c r="M7" s="1041"/>
      <c r="N7" s="1041"/>
      <c r="O7" s="1041"/>
      <c r="P7" s="1041"/>
      <c r="Q7" s="1041"/>
      <c r="R7" s="1042"/>
      <c r="S7" s="1068" t="s">
        <v>195</v>
      </c>
      <c r="T7" s="1069"/>
      <c r="U7" s="1070"/>
      <c r="V7" s="1076"/>
      <c r="W7" s="520"/>
      <c r="AB7" s="106"/>
      <c r="AC7" s="106"/>
      <c r="AD7" s="106"/>
      <c r="AE7" s="106"/>
      <c r="AF7" s="106"/>
      <c r="AG7" s="106"/>
      <c r="AH7" s="106"/>
      <c r="AI7" s="106"/>
      <c r="AJ7" s="106"/>
      <c r="AK7" s="106"/>
      <c r="AL7" s="106"/>
      <c r="AM7" s="106"/>
      <c r="AU7" s="105"/>
      <c r="BJ7" s="104"/>
      <c r="BK7" s="107"/>
      <c r="BY7" s="93" t="s">
        <v>196</v>
      </c>
      <c r="BZ7" s="643">
        <f>$J$15</f>
        <v>0</v>
      </c>
      <c r="CA7" s="643">
        <f>$J$16</f>
        <v>0</v>
      </c>
      <c r="CB7" s="643">
        <f>$J$17</f>
        <v>0</v>
      </c>
      <c r="CC7" s="643">
        <f>$J$18</f>
        <v>0</v>
      </c>
      <c r="CD7" s="643">
        <f>$J$19</f>
        <v>0</v>
      </c>
      <c r="CE7" s="643">
        <f>$J$20</f>
        <v>0</v>
      </c>
      <c r="CF7" s="643">
        <f>$J$21</f>
        <v>0</v>
      </c>
      <c r="CG7" s="643">
        <f>$J$22</f>
        <v>0</v>
      </c>
      <c r="CH7" s="643">
        <f>$J$23</f>
        <v>0</v>
      </c>
      <c r="CI7" s="643">
        <f>$J$24</f>
        <v>0</v>
      </c>
      <c r="CJ7" s="643">
        <f>$J$25</f>
        <v>0</v>
      </c>
      <c r="CK7" s="643">
        <f>$J$26</f>
        <v>0</v>
      </c>
      <c r="CL7" s="643">
        <f>$J$27</f>
        <v>0</v>
      </c>
      <c r="CM7" s="643">
        <f>$J$28</f>
        <v>0</v>
      </c>
    </row>
    <row r="8" spans="1:91" s="102" customFormat="1" ht="26.25" customHeight="1">
      <c r="A8" s="1102" t="e">
        <f ca="1">VALUE(MID(MID(CELL("filename",A2),FIND("]",CELL("filename",A2))+1,LEN(CELL("filename",A2))-FIND("]",CELL("filename",A2))),3,AK12))</f>
        <v>#VALUE!</v>
      </c>
      <c r="B8" s="1103"/>
      <c r="C8" s="1104"/>
      <c r="D8" s="1062" t="s">
        <v>197</v>
      </c>
      <c r="E8" s="1063"/>
      <c r="F8" s="1063"/>
      <c r="G8" s="1063"/>
      <c r="H8" s="1063"/>
      <c r="I8" s="1063"/>
      <c r="J8" s="1063"/>
      <c r="K8" s="1040" t="e">
        <f ca="1">VLOOKUP(A8,'Resumen Propuesta'!$A$10:$E$24,3,FALSE)</f>
        <v>#VALUE!</v>
      </c>
      <c r="L8" s="1041"/>
      <c r="M8" s="1041"/>
      <c r="N8" s="1041"/>
      <c r="O8" s="1041"/>
      <c r="P8" s="1041"/>
      <c r="Q8" s="1041"/>
      <c r="R8" s="1042"/>
      <c r="S8" s="1089" t="s">
        <v>198</v>
      </c>
      <c r="T8" s="1069"/>
      <c r="U8" s="1070"/>
      <c r="V8" s="1076"/>
      <c r="W8" s="520"/>
      <c r="AB8" s="104"/>
      <c r="AC8" s="104"/>
      <c r="AD8" s="104"/>
      <c r="AE8" s="104"/>
      <c r="AF8" s="104"/>
      <c r="AG8" s="104"/>
      <c r="AH8" s="104"/>
      <c r="AI8" s="104"/>
      <c r="AJ8" s="108"/>
      <c r="AK8" s="108"/>
      <c r="AL8" s="108"/>
      <c r="AM8" s="104"/>
      <c r="AU8" s="105"/>
      <c r="BJ8" s="104"/>
      <c r="BK8" s="107"/>
      <c r="BY8" s="93" t="s">
        <v>199</v>
      </c>
      <c r="BZ8" s="643">
        <f>$J$15</f>
        <v>0</v>
      </c>
      <c r="CA8" s="643">
        <f>$J$16</f>
        <v>0</v>
      </c>
      <c r="CB8" s="643">
        <f>$J$17</f>
        <v>0</v>
      </c>
      <c r="CC8" s="643">
        <f>$J$18</f>
        <v>0</v>
      </c>
      <c r="CD8" s="643">
        <f>$J$19</f>
        <v>0</v>
      </c>
      <c r="CE8" s="643">
        <f>$J$20</f>
        <v>0</v>
      </c>
      <c r="CF8" s="643">
        <f>$J$21</f>
        <v>0</v>
      </c>
      <c r="CG8" s="643">
        <f>$J$22</f>
        <v>0</v>
      </c>
      <c r="CH8" s="643">
        <f>$J$23</f>
        <v>0</v>
      </c>
      <c r="CI8" s="643">
        <f>$J$24</f>
        <v>0</v>
      </c>
      <c r="CJ8" s="643">
        <f>$J$25</f>
        <v>0</v>
      </c>
      <c r="CK8" s="643">
        <f>$J$26</f>
        <v>0</v>
      </c>
      <c r="CL8" s="643">
        <f>$J$27</f>
        <v>0</v>
      </c>
      <c r="CM8" s="643">
        <f>$J$28</f>
        <v>0</v>
      </c>
    </row>
    <row r="9" spans="1:91" s="102" customFormat="1" ht="26.25" customHeight="1">
      <c r="A9" s="1102"/>
      <c r="B9" s="1103"/>
      <c r="C9" s="1104"/>
      <c r="D9" s="1062" t="s">
        <v>200</v>
      </c>
      <c r="E9" s="1063"/>
      <c r="F9" s="1063"/>
      <c r="G9" s="1063"/>
      <c r="H9" s="1063"/>
      <c r="I9" s="1063"/>
      <c r="J9" s="1063"/>
      <c r="K9" s="1040">
        <f>'Resumen Propuesta'!K4</f>
        <v>0</v>
      </c>
      <c r="L9" s="1041"/>
      <c r="M9" s="1041"/>
      <c r="N9" s="1041"/>
      <c r="O9" s="1041"/>
      <c r="P9" s="1041"/>
      <c r="Q9" s="1041"/>
      <c r="R9" s="1042"/>
      <c r="S9" s="1068" t="s">
        <v>201</v>
      </c>
      <c r="T9" s="1069"/>
      <c r="U9" s="1070"/>
      <c r="V9" s="636" t="s">
        <v>202</v>
      </c>
      <c r="W9" s="520"/>
      <c r="AE9" s="109"/>
      <c r="AF9" s="108"/>
      <c r="AG9" s="109"/>
      <c r="AH9" s="109"/>
      <c r="AI9" s="108"/>
      <c r="AJ9" s="108"/>
      <c r="AK9" s="108"/>
      <c r="AL9" s="108"/>
      <c r="AU9" s="105"/>
      <c r="BJ9" s="104"/>
      <c r="BK9" s="107"/>
      <c r="BY9" s="93" t="s">
        <v>203</v>
      </c>
      <c r="BZ9" s="643">
        <f>$J$15</f>
        <v>0</v>
      </c>
      <c r="CA9" s="643">
        <f>$J$16</f>
        <v>0</v>
      </c>
      <c r="CB9" s="643">
        <f>$J$17</f>
        <v>0</v>
      </c>
      <c r="CC9" s="643">
        <f>$J$18</f>
        <v>0</v>
      </c>
      <c r="CD9" s="643">
        <f>$J$19</f>
        <v>0</v>
      </c>
      <c r="CE9" s="643">
        <f>$J$20</f>
        <v>0</v>
      </c>
      <c r="CF9" s="643">
        <f>$J$21</f>
        <v>0</v>
      </c>
      <c r="CG9" s="643">
        <f>$J$22</f>
        <v>0</v>
      </c>
      <c r="CH9" s="643">
        <f>$J$23</f>
        <v>0</v>
      </c>
      <c r="CI9" s="643">
        <f>$J$24</f>
        <v>0</v>
      </c>
      <c r="CJ9" s="643">
        <f>$J$25</f>
        <v>0</v>
      </c>
      <c r="CK9" s="643">
        <f>$J$26</f>
        <v>0</v>
      </c>
      <c r="CL9" s="643">
        <f>$J$27</f>
        <v>0</v>
      </c>
      <c r="CM9" s="643">
        <f>$J$28</f>
        <v>0</v>
      </c>
    </row>
    <row r="10" spans="1:91" s="102" customFormat="1" ht="26.25" customHeight="1" thickBot="1">
      <c r="A10" s="1105"/>
      <c r="B10" s="1106"/>
      <c r="C10" s="1107"/>
      <c r="D10" s="1064" t="s">
        <v>204</v>
      </c>
      <c r="E10" s="1065"/>
      <c r="F10" s="1065"/>
      <c r="G10" s="1065"/>
      <c r="H10" s="1065"/>
      <c r="I10" s="1065"/>
      <c r="J10" s="1065"/>
      <c r="K10" s="1049" t="e">
        <f ca="1">VLOOKUP(A8,'Resumen Propuesta'!A10:F29,6,FALSE)</f>
        <v>#VALUE!</v>
      </c>
      <c r="L10" s="1050"/>
      <c r="M10" s="1050"/>
      <c r="N10" s="1050"/>
      <c r="O10" s="1050"/>
      <c r="P10" s="1050"/>
      <c r="Q10" s="1050"/>
      <c r="R10" s="1051"/>
      <c r="S10" s="1071" t="s">
        <v>205</v>
      </c>
      <c r="T10" s="1072"/>
      <c r="U10" s="1073"/>
      <c r="V10" s="252" t="s">
        <v>206</v>
      </c>
      <c r="W10" s="520"/>
      <c r="AE10" s="109"/>
      <c r="AF10" s="108"/>
      <c r="AG10" s="109"/>
      <c r="AH10" s="109"/>
      <c r="AI10" s="108"/>
      <c r="AJ10" s="108"/>
      <c r="AK10" s="108"/>
      <c r="AL10" s="108"/>
      <c r="AU10" s="105"/>
      <c r="BY10" s="93" t="s">
        <v>207</v>
      </c>
      <c r="BZ10" s="643">
        <f>$J$15</f>
        <v>0</v>
      </c>
      <c r="CA10" s="643">
        <f>$J$16</f>
        <v>0</v>
      </c>
      <c r="CB10" s="643">
        <f>$J$17</f>
        <v>0</v>
      </c>
      <c r="CC10" s="643">
        <f>$J$18</f>
        <v>0</v>
      </c>
      <c r="CD10" s="643">
        <f>$J$19</f>
        <v>0</v>
      </c>
      <c r="CE10" s="643">
        <f>$J$20</f>
        <v>0</v>
      </c>
      <c r="CF10" s="643">
        <f>$J$21</f>
        <v>0</v>
      </c>
      <c r="CG10" s="643">
        <f>$J$22</f>
        <v>0</v>
      </c>
      <c r="CH10" s="643">
        <f>$J$23</f>
        <v>0</v>
      </c>
      <c r="CI10" s="643">
        <f>$J$24</f>
        <v>0</v>
      </c>
      <c r="CJ10" s="643">
        <f>$J$25</f>
        <v>0</v>
      </c>
      <c r="CK10" s="643">
        <f>$J$26</f>
        <v>0</v>
      </c>
      <c r="CL10" s="643">
        <f>$J$27</f>
        <v>0</v>
      </c>
      <c r="CM10" s="643">
        <f>$J$28</f>
        <v>0</v>
      </c>
    </row>
    <row r="11" spans="1:91" s="102" customFormat="1" ht="27.75" customHeight="1" thickBot="1">
      <c r="A11" s="852" t="s">
        <v>208</v>
      </c>
      <c r="B11" s="853"/>
      <c r="C11" s="853"/>
      <c r="D11" s="853"/>
      <c r="E11" s="853"/>
      <c r="F11" s="853"/>
      <c r="G11" s="853"/>
      <c r="H11" s="1058"/>
      <c r="I11" s="852" t="s">
        <v>209</v>
      </c>
      <c r="J11" s="853"/>
      <c r="K11" s="853"/>
      <c r="L11" s="853"/>
      <c r="M11" s="853"/>
      <c r="N11" s="853"/>
      <c r="O11" s="853"/>
      <c r="P11" s="853"/>
      <c r="Q11" s="853"/>
      <c r="R11" s="853"/>
      <c r="S11" s="861" t="s">
        <v>210</v>
      </c>
      <c r="T11" s="862"/>
      <c r="U11" s="863"/>
      <c r="V11" s="1054" t="s">
        <v>183</v>
      </c>
      <c r="W11" s="520"/>
      <c r="AU11" s="105"/>
      <c r="BJ11" s="104"/>
      <c r="BK11" s="107"/>
    </row>
    <row r="12" spans="1:91" s="102" customFormat="1" ht="33" customHeight="1" thickBot="1">
      <c r="A12" s="852"/>
      <c r="B12" s="853"/>
      <c r="C12" s="853"/>
      <c r="D12" s="853"/>
      <c r="E12" s="853"/>
      <c r="F12" s="853"/>
      <c r="G12" s="853"/>
      <c r="H12" s="1058"/>
      <c r="I12" s="854"/>
      <c r="J12" s="855"/>
      <c r="K12" s="855"/>
      <c r="L12" s="855"/>
      <c r="M12" s="855"/>
      <c r="N12" s="855"/>
      <c r="O12" s="855"/>
      <c r="P12" s="855"/>
      <c r="Q12" s="855"/>
      <c r="R12" s="855"/>
      <c r="S12" s="248" t="s">
        <v>211</v>
      </c>
      <c r="T12" s="249" t="s">
        <v>212</v>
      </c>
      <c r="U12" s="250" t="s">
        <v>315</v>
      </c>
      <c r="V12" s="1055"/>
      <c r="W12" s="520"/>
      <c r="AE12" s="110"/>
      <c r="AF12" s="110"/>
      <c r="AG12" s="110"/>
      <c r="AH12" s="110"/>
      <c r="AI12" s="111"/>
      <c r="AK12" s="525" t="e">
        <f ca="1">IF(LEN(MID(CELL("filename",B3),FIND("]",CELL("filename",B3))+1,LEN(CELL("filename",B3))-FIND("]",CELL("filename",B3))))=100,3,IF(LEN(MID(CELL("filename",B3),FIND("]",CELL("filename",B3))+1,LEN(CELL("filename",B3))-FIND("]",CELL("filename",B3))))=6,3,IF(LEN(MID(CELL("filename",B3),FIND("]",CELL("filename",B3))+1,LEN(CELL("filename",B3))-FIND("]",CELL("filename",B3))))=6,3,IF(LEN(MID(CELL("filename",B3),FIND("]",CELL("filename",B3))+1,LEN(CELL("filename",B3))-FIND("]",CELL("filename",B3))))&lt;5,1,2))))</f>
        <v>#VALUE!</v>
      </c>
      <c r="AU12" s="105"/>
      <c r="BJ12" s="104"/>
      <c r="BK12" s="107"/>
    </row>
    <row r="13" spans="1:91" s="102" customFormat="1" ht="94.5" customHeight="1" thickBot="1">
      <c r="A13" s="1009" t="s">
        <v>214</v>
      </c>
      <c r="B13" s="1010"/>
      <c r="C13" s="1010"/>
      <c r="D13" s="1010"/>
      <c r="E13" s="1010"/>
      <c r="F13" s="1010"/>
      <c r="G13" s="1011"/>
      <c r="H13" s="1007">
        <f ca="1">COUNTIF(H15:H28,"x")</f>
        <v>0</v>
      </c>
      <c r="I13" s="866" t="s">
        <v>215</v>
      </c>
      <c r="J13" s="864" t="s">
        <v>181</v>
      </c>
      <c r="K13" s="864" t="s">
        <v>185</v>
      </c>
      <c r="L13" s="864" t="s">
        <v>189</v>
      </c>
      <c r="M13" s="864" t="s">
        <v>216</v>
      </c>
      <c r="N13" s="864" t="s">
        <v>217</v>
      </c>
      <c r="O13" s="864" t="s">
        <v>218</v>
      </c>
      <c r="P13" s="864" t="s">
        <v>219</v>
      </c>
      <c r="Q13" s="864" t="s">
        <v>196</v>
      </c>
      <c r="R13" s="1002" t="s">
        <v>207</v>
      </c>
      <c r="S13" s="489"/>
      <c r="T13" s="489"/>
      <c r="U13" s="490"/>
      <c r="V13" s="1055"/>
      <c r="W13" s="520"/>
      <c r="AK13" s="1004" t="s">
        <v>220</v>
      </c>
      <c r="AL13" s="1005"/>
      <c r="AM13" s="1005"/>
      <c r="AN13" s="1005"/>
      <c r="AO13" s="1005"/>
      <c r="AP13" s="1005"/>
      <c r="AQ13" s="1006"/>
      <c r="AR13" s="112" t="s">
        <v>211</v>
      </c>
      <c r="AS13" s="112" t="s">
        <v>212</v>
      </c>
      <c r="AT13" s="113" t="s">
        <v>221</v>
      </c>
      <c r="AU13" s="114" t="s">
        <v>211</v>
      </c>
      <c r="AV13" s="115" t="s">
        <v>212</v>
      </c>
      <c r="AW13" s="116" t="s">
        <v>221</v>
      </c>
      <c r="AX13" s="1066" t="s">
        <v>222</v>
      </c>
      <c r="AY13" s="1067"/>
      <c r="AZ13" s="117"/>
      <c r="BA13" s="118" t="s">
        <v>223</v>
      </c>
      <c r="BB13" s="119"/>
      <c r="BC13" s="120" t="s">
        <v>211</v>
      </c>
      <c r="BD13" s="121" t="s">
        <v>212</v>
      </c>
      <c r="BE13" s="122" t="s">
        <v>221</v>
      </c>
      <c r="BF13" s="123" t="s">
        <v>224</v>
      </c>
      <c r="BG13" s="123" t="s">
        <v>225</v>
      </c>
      <c r="BH13" s="124" t="s">
        <v>226</v>
      </c>
      <c r="BI13" s="125" t="s">
        <v>227</v>
      </c>
      <c r="BJ13" s="117"/>
      <c r="BK13" s="107"/>
      <c r="BL13" s="1056" t="s">
        <v>228</v>
      </c>
      <c r="BM13" s="1057"/>
      <c r="BN13" s="637" t="s">
        <v>229</v>
      </c>
      <c r="BO13" s="650" t="s">
        <v>183</v>
      </c>
      <c r="BZ13" s="80"/>
      <c r="CA13" s="80"/>
      <c r="CB13" s="80"/>
      <c r="CC13" s="80"/>
      <c r="CD13" s="80"/>
      <c r="CE13" s="80"/>
      <c r="CF13" s="80"/>
    </row>
    <row r="14" spans="1:91" s="102" customFormat="1" ht="30" customHeight="1" thickBot="1">
      <c r="A14" s="1012"/>
      <c r="B14" s="1013"/>
      <c r="C14" s="1013"/>
      <c r="D14" s="1013"/>
      <c r="E14" s="1013"/>
      <c r="F14" s="1013"/>
      <c r="G14" s="1014"/>
      <c r="H14" s="1008"/>
      <c r="I14" s="867"/>
      <c r="J14" s="865"/>
      <c r="K14" s="865"/>
      <c r="L14" s="865"/>
      <c r="M14" s="865"/>
      <c r="N14" s="865"/>
      <c r="O14" s="865"/>
      <c r="P14" s="865"/>
      <c r="Q14" s="865"/>
      <c r="R14" s="1003"/>
      <c r="S14" s="1046" t="s">
        <v>230</v>
      </c>
      <c r="T14" s="1047"/>
      <c r="U14" s="1048"/>
      <c r="V14" s="1055"/>
      <c r="W14" s="520"/>
      <c r="AK14" s="638"/>
      <c r="AL14" s="126"/>
      <c r="AM14" s="126"/>
      <c r="AN14" s="126"/>
      <c r="AO14" s="126"/>
      <c r="AP14" s="126"/>
      <c r="AQ14" s="127"/>
      <c r="AR14" s="128"/>
      <c r="AS14" s="128"/>
      <c r="AT14" s="129"/>
      <c r="AU14" s="130"/>
      <c r="AV14" s="131"/>
      <c r="AW14" s="132"/>
      <c r="AX14" s="133"/>
      <c r="AY14" s="134"/>
      <c r="AZ14" s="117"/>
      <c r="BA14" s="135"/>
      <c r="BB14" s="119"/>
      <c r="BC14" s="136"/>
      <c r="BD14" s="121"/>
      <c r="BE14" s="137"/>
      <c r="BF14" s="138"/>
      <c r="BG14" s="139"/>
      <c r="BH14" s="140"/>
      <c r="BI14" s="141"/>
      <c r="BJ14" s="117"/>
      <c r="BK14" s="107"/>
      <c r="BL14" s="142"/>
      <c r="BM14" s="143"/>
      <c r="BN14" s="144"/>
      <c r="BO14" s="145"/>
      <c r="BZ14" s="80"/>
      <c r="CA14" s="80"/>
      <c r="CB14" s="80"/>
      <c r="CC14" s="80"/>
      <c r="CD14" s="80"/>
      <c r="CE14" s="80"/>
      <c r="CF14" s="80"/>
    </row>
    <row r="15" spans="1:91" s="102" customFormat="1" ht="39" customHeight="1">
      <c r="A15" s="1059" t="s">
        <v>121</v>
      </c>
      <c r="B15" s="1029" t="s">
        <v>10</v>
      </c>
      <c r="C15" s="1029"/>
      <c r="D15" s="1029"/>
      <c r="E15" s="1029"/>
      <c r="F15" s="1029"/>
      <c r="G15" s="1030"/>
      <c r="H15" s="471" t="e">
        <f ca="1">IF(VLOOKUP($A$8,'Resumen Propuesta'!$A$10:$Y$29,7,FALSE)&gt;0,"x","-")</f>
        <v>#VALUE!</v>
      </c>
      <c r="I15" s="253"/>
      <c r="J15" s="254"/>
      <c r="K15" s="254"/>
      <c r="L15" s="254"/>
      <c r="M15" s="254"/>
      <c r="N15" s="254"/>
      <c r="O15" s="254"/>
      <c r="P15" s="254"/>
      <c r="Q15" s="254"/>
      <c r="R15" s="477"/>
      <c r="S15" s="255"/>
      <c r="T15" s="256"/>
      <c r="U15" s="267"/>
      <c r="V15" s="482" t="str">
        <f>BI15</f>
        <v>-</v>
      </c>
      <c r="W15" s="520"/>
      <c r="AK15" s="1027" t="s">
        <v>121</v>
      </c>
      <c r="AL15" s="1037" t="s">
        <v>10</v>
      </c>
      <c r="AM15" s="1037"/>
      <c r="AN15" s="1037"/>
      <c r="AO15" s="1037"/>
      <c r="AP15" s="1037"/>
      <c r="AQ15" s="1037"/>
      <c r="AR15" s="176">
        <f t="shared" ref="AR15:AR21" si="2">IF(S15="A1","A",IF(S15="AD","A",IF(S15="O","AO",IF(S15="R","AO",0))))</f>
        <v>0</v>
      </c>
      <c r="AS15" s="176">
        <f t="shared" ref="AS15:AS21" si="3">IF(T15="A2","A",IF(T15="AD","A",IF(T15="O","AO",IF(T15="R","AO",0))))</f>
        <v>0</v>
      </c>
      <c r="AT15" s="177">
        <f t="shared" ref="AT15:AT21" si="4">IF(U15="A3","A",IF(U15="AD","A",IF(U15="O","AO",IF(U15="R","AO",0))))</f>
        <v>0</v>
      </c>
      <c r="AU15" s="146">
        <f t="shared" ref="AU15:AW28" si="5">IF(AR15="A",1,IF(AR15="AO",5,0))</f>
        <v>0</v>
      </c>
      <c r="AV15" s="147">
        <f t="shared" si="5"/>
        <v>0</v>
      </c>
      <c r="AW15" s="148">
        <f t="shared" si="5"/>
        <v>0</v>
      </c>
      <c r="AX15" s="149">
        <f>SUM(AU15:AW15)</f>
        <v>0</v>
      </c>
      <c r="AY15" s="150" t="str">
        <f>IF(OR(AX15=1,AX15=6,AX15=11),"A",IF(OR(AX15=5,AX15=10,AX15=15),"AO","-"))</f>
        <v>-</v>
      </c>
      <c r="AZ15" s="151"/>
      <c r="BA15" s="152" t="str">
        <f>IF(AX15&gt;0,"X","")</f>
        <v/>
      </c>
      <c r="BB15" s="151"/>
      <c r="BC15" s="592">
        <f t="shared" ref="BC15:BC21" si="6">S15</f>
        <v>0</v>
      </c>
      <c r="BD15" s="593">
        <f t="shared" ref="BD15:BD21" si="7">T15</f>
        <v>0</v>
      </c>
      <c r="BE15" s="594">
        <f t="shared" ref="BE15:BE21" si="8">U15</f>
        <v>0</v>
      </c>
      <c r="BF15" s="153" t="str">
        <f t="shared" ref="BF15:BF28" si="9">IF(BC15="A1","A1",IF(BC15="AD","AD",IF(BD15="A2","A2",IF(BD15="AD","AD",IF(BE15="A3","A3",IF(BE15="AD","AD","-"))))))</f>
        <v>-</v>
      </c>
      <c r="BG15" s="154" t="str">
        <f>IF(OR(BC15="R",BD15="R",BE15="R"),"R",IF(OR(BC15="P",BD15="P",BE15="P"),"P","-"))</f>
        <v>-</v>
      </c>
      <c r="BH15" s="155" t="str">
        <f>IF(BF15="A1","A1",IF(BF15="A2","A2",IF(BF15="A3","A3",IF(BF15="AD","AD",BG15))))</f>
        <v>-</v>
      </c>
      <c r="BI15" s="156" t="str">
        <f>IF(BF15="A1","A",IF(BF15="A2","A",IF(BF15="A3","A",IF(BF15="AD","A",BG15))))</f>
        <v>-</v>
      </c>
      <c r="BJ15" s="151"/>
      <c r="BK15" s="157">
        <v>1</v>
      </c>
      <c r="BL15" s="158" t="s">
        <v>231</v>
      </c>
      <c r="BM15" s="159" t="s">
        <v>232</v>
      </c>
      <c r="BN15" s="1043" t="s">
        <v>233</v>
      </c>
      <c r="BO15" s="1033" t="s">
        <v>233</v>
      </c>
      <c r="BP15" s="160" t="s">
        <v>234</v>
      </c>
      <c r="BR15" s="654" t="s">
        <v>231</v>
      </c>
      <c r="BS15" s="654" t="s">
        <v>235</v>
      </c>
      <c r="BT15" s="654" t="s">
        <v>236</v>
      </c>
      <c r="BV15" s="180" t="s">
        <v>231</v>
      </c>
      <c r="BW15" s="180" t="s">
        <v>235</v>
      </c>
      <c r="BX15" s="180" t="s">
        <v>236</v>
      </c>
    </row>
    <row r="16" spans="1:91" s="102" customFormat="1" ht="39" customHeight="1">
      <c r="A16" s="1060"/>
      <c r="B16" s="1038" t="s">
        <v>20</v>
      </c>
      <c r="C16" s="1038"/>
      <c r="D16" s="1038"/>
      <c r="E16" s="1038"/>
      <c r="F16" s="1038"/>
      <c r="G16" s="1039"/>
      <c r="H16" s="472" t="e">
        <f ca="1">IF(VLOOKUP($A$8,'Resumen Propuesta'!$A$10:$Y$29,8,FALSE)&gt;0,"x","-")</f>
        <v>#VALUE!</v>
      </c>
      <c r="I16" s="258"/>
      <c r="J16" s="259"/>
      <c r="K16" s="259"/>
      <c r="L16" s="259"/>
      <c r="M16" s="259"/>
      <c r="N16" s="259"/>
      <c r="O16" s="259"/>
      <c r="P16" s="259"/>
      <c r="Q16" s="259"/>
      <c r="R16" s="478"/>
      <c r="S16" s="485"/>
      <c r="T16" s="264"/>
      <c r="U16" s="265"/>
      <c r="V16" s="483" t="str">
        <f t="shared" ref="V16:V28" si="10">BI16</f>
        <v>-</v>
      </c>
      <c r="W16" s="520"/>
      <c r="AK16" s="1028"/>
      <c r="AL16" s="1022" t="s">
        <v>20</v>
      </c>
      <c r="AM16" s="1022"/>
      <c r="AN16" s="1022"/>
      <c r="AO16" s="1022"/>
      <c r="AP16" s="1022"/>
      <c r="AQ16" s="1022"/>
      <c r="AR16" s="176">
        <f t="shared" si="2"/>
        <v>0</v>
      </c>
      <c r="AS16" s="176">
        <f t="shared" si="3"/>
        <v>0</v>
      </c>
      <c r="AT16" s="177">
        <f t="shared" si="4"/>
        <v>0</v>
      </c>
      <c r="AU16" s="146">
        <f t="shared" si="5"/>
        <v>0</v>
      </c>
      <c r="AV16" s="147">
        <f t="shared" si="5"/>
        <v>0</v>
      </c>
      <c r="AW16" s="148">
        <f t="shared" si="5"/>
        <v>0</v>
      </c>
      <c r="AX16" s="161">
        <f t="shared" ref="AX16:AX28" si="11">SUM(AU16:AW16)</f>
        <v>0</v>
      </c>
      <c r="AY16" s="162" t="str">
        <f t="shared" ref="AY16:AY28" si="12">IF(OR(AX16=1,AX16=6,AX16=11),"A",IF(OR(AX16=5,AX16=10,AX16=15),"AO","-"))</f>
        <v>-</v>
      </c>
      <c r="AZ16" s="151"/>
      <c r="BA16" s="163" t="str">
        <f t="shared" ref="BA16:BA28" si="13">IF(AX16&gt;0,"X","")</f>
        <v/>
      </c>
      <c r="BB16" s="151"/>
      <c r="BC16" s="178">
        <f t="shared" si="6"/>
        <v>0</v>
      </c>
      <c r="BD16" s="176">
        <f t="shared" si="7"/>
        <v>0</v>
      </c>
      <c r="BE16" s="179">
        <f t="shared" si="8"/>
        <v>0</v>
      </c>
      <c r="BF16" s="164" t="str">
        <f t="shared" si="9"/>
        <v>-</v>
      </c>
      <c r="BG16" s="165" t="str">
        <f t="shared" ref="BG16:BG28" si="14">IF(OR(BC16="R",BD16="R",BE16="R"),"R",IF(OR(BC16="P",BD16="P",BE16="P"),"P","-"))</f>
        <v>-</v>
      </c>
      <c r="BH16" s="166" t="str">
        <f t="shared" ref="BH16:BH28" si="15">IF(BF16="A1","A1",IF(BF16="A2","A2",IF(BF16="A3","A3",IF(BF16="AD","AD",BG16))))</f>
        <v>-</v>
      </c>
      <c r="BI16" s="167" t="str">
        <f t="shared" ref="BI16:BI28" si="16">IF(BF16="A1","A",IF(BF16="A2","A",IF(BF16="A3","A",IF(BF16="AD","A",BG16))))</f>
        <v>-</v>
      </c>
      <c r="BJ16" s="151"/>
      <c r="BK16" s="168">
        <v>1</v>
      </c>
      <c r="BL16" s="158" t="s">
        <v>235</v>
      </c>
      <c r="BM16" s="159" t="s">
        <v>237</v>
      </c>
      <c r="BN16" s="1044"/>
      <c r="BO16" s="1034"/>
      <c r="BP16" s="169"/>
      <c r="BR16" s="476" t="s">
        <v>238</v>
      </c>
      <c r="BS16" s="476" t="s">
        <v>238</v>
      </c>
      <c r="BT16" s="476" t="s">
        <v>238</v>
      </c>
      <c r="BV16" s="180" t="s">
        <v>239</v>
      </c>
      <c r="BW16" s="180" t="s">
        <v>239</v>
      </c>
      <c r="BX16" s="180" t="s">
        <v>239</v>
      </c>
    </row>
    <row r="17" spans="1:76" s="102" customFormat="1" ht="39" customHeight="1" thickBot="1">
      <c r="A17" s="1061"/>
      <c r="B17" s="877" t="s">
        <v>27</v>
      </c>
      <c r="C17" s="877"/>
      <c r="D17" s="877"/>
      <c r="E17" s="877"/>
      <c r="F17" s="877"/>
      <c r="G17" s="878"/>
      <c r="H17" s="473" t="e">
        <f ca="1">IF(VLOOKUP($A$8,'Resumen Propuesta'!$A$10:$Y$29,9,FALSE)&gt;0,"x","-")</f>
        <v>#VALUE!</v>
      </c>
      <c r="I17" s="260"/>
      <c r="J17" s="261"/>
      <c r="K17" s="261"/>
      <c r="L17" s="261"/>
      <c r="M17" s="261"/>
      <c r="N17" s="261"/>
      <c r="O17" s="261"/>
      <c r="P17" s="261"/>
      <c r="Q17" s="261"/>
      <c r="R17" s="479"/>
      <c r="S17" s="486"/>
      <c r="T17" s="487"/>
      <c r="U17" s="488"/>
      <c r="V17" s="484" t="str">
        <f t="shared" si="10"/>
        <v>-</v>
      </c>
      <c r="W17" s="520"/>
      <c r="AK17" s="1028"/>
      <c r="AL17" s="1022" t="s">
        <v>240</v>
      </c>
      <c r="AM17" s="1022"/>
      <c r="AN17" s="1022"/>
      <c r="AO17" s="1022"/>
      <c r="AP17" s="1022"/>
      <c r="AQ17" s="1022"/>
      <c r="AR17" s="176">
        <f t="shared" si="2"/>
        <v>0</v>
      </c>
      <c r="AS17" s="176">
        <f t="shared" si="3"/>
        <v>0</v>
      </c>
      <c r="AT17" s="177">
        <f t="shared" si="4"/>
        <v>0</v>
      </c>
      <c r="AU17" s="146">
        <f t="shared" si="5"/>
        <v>0</v>
      </c>
      <c r="AV17" s="147">
        <f t="shared" si="5"/>
        <v>0</v>
      </c>
      <c r="AW17" s="148">
        <f t="shared" si="5"/>
        <v>0</v>
      </c>
      <c r="AX17" s="161">
        <f t="shared" si="11"/>
        <v>0</v>
      </c>
      <c r="AY17" s="162" t="str">
        <f t="shared" si="12"/>
        <v>-</v>
      </c>
      <c r="AZ17" s="151"/>
      <c r="BA17" s="163" t="str">
        <f t="shared" si="13"/>
        <v/>
      </c>
      <c r="BB17" s="151"/>
      <c r="BC17" s="178">
        <f t="shared" si="6"/>
        <v>0</v>
      </c>
      <c r="BD17" s="176">
        <f t="shared" si="7"/>
        <v>0</v>
      </c>
      <c r="BE17" s="179">
        <f t="shared" si="8"/>
        <v>0</v>
      </c>
      <c r="BF17" s="164" t="str">
        <f t="shared" si="9"/>
        <v>-</v>
      </c>
      <c r="BG17" s="165" t="str">
        <f t="shared" si="14"/>
        <v>-</v>
      </c>
      <c r="BH17" s="166" t="str">
        <f t="shared" si="15"/>
        <v>-</v>
      </c>
      <c r="BI17" s="167" t="str">
        <f t="shared" si="16"/>
        <v>-</v>
      </c>
      <c r="BJ17" s="151"/>
      <c r="BK17" s="168">
        <v>1</v>
      </c>
      <c r="BL17" s="158" t="s">
        <v>236</v>
      </c>
      <c r="BM17" s="159" t="s">
        <v>241</v>
      </c>
      <c r="BN17" s="1044"/>
      <c r="BO17" s="1034"/>
      <c r="BP17" s="169"/>
      <c r="BR17" s="180" t="s">
        <v>242</v>
      </c>
      <c r="BS17" s="180" t="s">
        <v>242</v>
      </c>
      <c r="BT17" s="180" t="s">
        <v>242</v>
      </c>
      <c r="BV17" s="180" t="s">
        <v>238</v>
      </c>
      <c r="BW17" s="180" t="s">
        <v>238</v>
      </c>
      <c r="BX17" s="180" t="s">
        <v>238</v>
      </c>
    </row>
    <row r="18" spans="1:76" s="102" customFormat="1" ht="39" customHeight="1" thickBot="1">
      <c r="A18" s="1015" t="s">
        <v>32</v>
      </c>
      <c r="B18" s="1052" t="s">
        <v>33</v>
      </c>
      <c r="C18" s="1053"/>
      <c r="D18" s="1053"/>
      <c r="E18" s="1053"/>
      <c r="F18" s="1053"/>
      <c r="G18" s="1053"/>
      <c r="H18" s="474" t="e">
        <f ca="1">IF(VLOOKUP($A$8,'Resumen Propuesta'!$A$10:$Y$29,10,FALSE)&gt;0,"x","-")</f>
        <v>#VALUE!</v>
      </c>
      <c r="I18" s="254"/>
      <c r="J18" s="262"/>
      <c r="K18" s="262"/>
      <c r="L18" s="262"/>
      <c r="M18" s="262"/>
      <c r="N18" s="262"/>
      <c r="O18" s="262"/>
      <c r="P18" s="262"/>
      <c r="Q18" s="262"/>
      <c r="R18" s="480"/>
      <c r="S18" s="255"/>
      <c r="T18" s="256"/>
      <c r="U18" s="267"/>
      <c r="V18" s="482" t="str">
        <f t="shared" si="10"/>
        <v>-</v>
      </c>
      <c r="W18" s="520"/>
      <c r="AK18" s="1023" t="s">
        <v>32</v>
      </c>
      <c r="AL18" s="1019" t="s">
        <v>33</v>
      </c>
      <c r="AM18" s="1020"/>
      <c r="AN18" s="1020"/>
      <c r="AO18" s="1020"/>
      <c r="AP18" s="1020"/>
      <c r="AQ18" s="1021"/>
      <c r="AR18" s="176">
        <f t="shared" si="2"/>
        <v>0</v>
      </c>
      <c r="AS18" s="176">
        <f t="shared" si="3"/>
        <v>0</v>
      </c>
      <c r="AT18" s="177">
        <f t="shared" si="4"/>
        <v>0</v>
      </c>
      <c r="AU18" s="146">
        <f t="shared" si="5"/>
        <v>0</v>
      </c>
      <c r="AV18" s="147">
        <f t="shared" si="5"/>
        <v>0</v>
      </c>
      <c r="AW18" s="148">
        <f t="shared" si="5"/>
        <v>0</v>
      </c>
      <c r="AX18" s="161">
        <f t="shared" si="11"/>
        <v>0</v>
      </c>
      <c r="AY18" s="162" t="str">
        <f t="shared" si="12"/>
        <v>-</v>
      </c>
      <c r="AZ18" s="151"/>
      <c r="BA18" s="163" t="str">
        <f t="shared" si="13"/>
        <v/>
      </c>
      <c r="BB18" s="151"/>
      <c r="BC18" s="178">
        <f t="shared" si="6"/>
        <v>0</v>
      </c>
      <c r="BD18" s="176">
        <f t="shared" si="7"/>
        <v>0</v>
      </c>
      <c r="BE18" s="179">
        <f t="shared" si="8"/>
        <v>0</v>
      </c>
      <c r="BF18" s="164" t="str">
        <f t="shared" si="9"/>
        <v>-</v>
      </c>
      <c r="BG18" s="165" t="str">
        <f t="shared" si="14"/>
        <v>-</v>
      </c>
      <c r="BH18" s="166" t="str">
        <f t="shared" si="15"/>
        <v>-</v>
      </c>
      <c r="BI18" s="167" t="str">
        <f t="shared" si="16"/>
        <v>-</v>
      </c>
      <c r="BJ18" s="151"/>
      <c r="BK18" s="168">
        <v>1</v>
      </c>
      <c r="BL18" s="158" t="s">
        <v>239</v>
      </c>
      <c r="BM18" s="159" t="s">
        <v>243</v>
      </c>
      <c r="BN18" s="1045"/>
      <c r="BO18" s="1035"/>
      <c r="BP18" s="170"/>
      <c r="BV18" s="180" t="s">
        <v>242</v>
      </c>
      <c r="BW18" s="180" t="s">
        <v>242</v>
      </c>
      <c r="BX18" s="180" t="s">
        <v>242</v>
      </c>
    </row>
    <row r="19" spans="1:76" s="102" customFormat="1" ht="39" customHeight="1">
      <c r="A19" s="1016"/>
      <c r="B19" s="879" t="s">
        <v>42</v>
      </c>
      <c r="C19" s="880"/>
      <c r="D19" s="880"/>
      <c r="E19" s="880"/>
      <c r="F19" s="880"/>
      <c r="G19" s="880"/>
      <c r="H19" s="474" t="e">
        <f ca="1">IF(VLOOKUP($A$8,'Resumen Propuesta'!$A$10:$Y$29,11,FALSE)&gt;0,"x","-")</f>
        <v>#VALUE!</v>
      </c>
      <c r="I19" s="263"/>
      <c r="J19" s="264"/>
      <c r="K19" s="264"/>
      <c r="L19" s="264"/>
      <c r="M19" s="264"/>
      <c r="N19" s="264"/>
      <c r="O19" s="264"/>
      <c r="P19" s="264"/>
      <c r="Q19" s="264"/>
      <c r="R19" s="481"/>
      <c r="S19" s="485"/>
      <c r="T19" s="264"/>
      <c r="U19" s="265"/>
      <c r="V19" s="483" t="str">
        <f t="shared" si="10"/>
        <v>-</v>
      </c>
      <c r="W19" s="520"/>
      <c r="AK19" s="1023"/>
      <c r="AL19" s="1019" t="s">
        <v>42</v>
      </c>
      <c r="AM19" s="1020"/>
      <c r="AN19" s="1020"/>
      <c r="AO19" s="1020"/>
      <c r="AP19" s="1020"/>
      <c r="AQ19" s="1021"/>
      <c r="AR19" s="176">
        <f t="shared" si="2"/>
        <v>0</v>
      </c>
      <c r="AS19" s="176">
        <f t="shared" si="3"/>
        <v>0</v>
      </c>
      <c r="AT19" s="177">
        <f t="shared" si="4"/>
        <v>0</v>
      </c>
      <c r="AU19" s="146">
        <f t="shared" si="5"/>
        <v>0</v>
      </c>
      <c r="AV19" s="147">
        <f t="shared" si="5"/>
        <v>0</v>
      </c>
      <c r="AW19" s="148">
        <f t="shared" si="5"/>
        <v>0</v>
      </c>
      <c r="AX19" s="161">
        <f t="shared" si="11"/>
        <v>0</v>
      </c>
      <c r="AY19" s="162" t="str">
        <f t="shared" si="12"/>
        <v>-</v>
      </c>
      <c r="AZ19" s="151"/>
      <c r="BA19" s="163" t="str">
        <f t="shared" si="13"/>
        <v/>
      </c>
      <c r="BB19" s="151"/>
      <c r="BC19" s="178">
        <f t="shared" si="6"/>
        <v>0</v>
      </c>
      <c r="BD19" s="176">
        <f t="shared" si="7"/>
        <v>0</v>
      </c>
      <c r="BE19" s="179">
        <f t="shared" si="8"/>
        <v>0</v>
      </c>
      <c r="BF19" s="164" t="str">
        <f t="shared" si="9"/>
        <v>-</v>
      </c>
      <c r="BG19" s="165" t="str">
        <f t="shared" si="14"/>
        <v>-</v>
      </c>
      <c r="BH19" s="166" t="str">
        <f t="shared" si="15"/>
        <v>-</v>
      </c>
      <c r="BI19" s="167" t="str">
        <f t="shared" si="16"/>
        <v>-</v>
      </c>
      <c r="BJ19" s="151"/>
      <c r="BK19" s="168">
        <v>5</v>
      </c>
      <c r="BL19" s="158" t="s">
        <v>244</v>
      </c>
      <c r="BM19" s="159" t="s">
        <v>245</v>
      </c>
      <c r="BN19" s="171" t="s">
        <v>246</v>
      </c>
      <c r="BO19" s="1033" t="s">
        <v>247</v>
      </c>
      <c r="BP19" s="160" t="s">
        <v>248</v>
      </c>
    </row>
    <row r="20" spans="1:76" s="102" customFormat="1" ht="39" customHeight="1" thickBot="1">
      <c r="A20" s="1016"/>
      <c r="B20" s="879" t="s">
        <v>133</v>
      </c>
      <c r="C20" s="880"/>
      <c r="D20" s="880"/>
      <c r="E20" s="880"/>
      <c r="F20" s="880"/>
      <c r="G20" s="880"/>
      <c r="H20" s="474" t="e">
        <f ca="1">IF(VLOOKUP($A$8,'Resumen Propuesta'!$A$10:$Y$29,12,FALSE)&gt;0,"x","-")</f>
        <v>#VALUE!</v>
      </c>
      <c r="I20" s="263"/>
      <c r="J20" s="264"/>
      <c r="K20" s="264"/>
      <c r="L20" s="264"/>
      <c r="M20" s="264"/>
      <c r="N20" s="264"/>
      <c r="O20" s="264"/>
      <c r="P20" s="264"/>
      <c r="Q20" s="264"/>
      <c r="R20" s="481"/>
      <c r="S20" s="485"/>
      <c r="T20" s="264"/>
      <c r="U20" s="265"/>
      <c r="V20" s="483" t="str">
        <f t="shared" si="10"/>
        <v>-</v>
      </c>
      <c r="W20" s="520"/>
      <c r="AK20" s="1023"/>
      <c r="AL20" s="1019" t="s">
        <v>249</v>
      </c>
      <c r="AM20" s="1020"/>
      <c r="AN20" s="1020"/>
      <c r="AO20" s="1020"/>
      <c r="AP20" s="1020"/>
      <c r="AQ20" s="1021"/>
      <c r="AR20" s="176">
        <f t="shared" si="2"/>
        <v>0</v>
      </c>
      <c r="AS20" s="176">
        <f t="shared" si="3"/>
        <v>0</v>
      </c>
      <c r="AT20" s="177">
        <f t="shared" si="4"/>
        <v>0</v>
      </c>
      <c r="AU20" s="146">
        <f t="shared" si="5"/>
        <v>0</v>
      </c>
      <c r="AV20" s="147">
        <f t="shared" si="5"/>
        <v>0</v>
      </c>
      <c r="AW20" s="148">
        <f t="shared" si="5"/>
        <v>0</v>
      </c>
      <c r="AX20" s="161">
        <f t="shared" si="11"/>
        <v>0</v>
      </c>
      <c r="AY20" s="162" t="str">
        <f t="shared" si="12"/>
        <v>-</v>
      </c>
      <c r="AZ20" s="151"/>
      <c r="BA20" s="163" t="str">
        <f t="shared" si="13"/>
        <v/>
      </c>
      <c r="BB20" s="151"/>
      <c r="BC20" s="178">
        <f t="shared" si="6"/>
        <v>0</v>
      </c>
      <c r="BD20" s="176">
        <f t="shared" si="7"/>
        <v>0</v>
      </c>
      <c r="BE20" s="179">
        <f t="shared" si="8"/>
        <v>0</v>
      </c>
      <c r="BF20" s="164" t="str">
        <f t="shared" si="9"/>
        <v>-</v>
      </c>
      <c r="BG20" s="165" t="str">
        <f t="shared" si="14"/>
        <v>-</v>
      </c>
      <c r="BH20" s="166" t="str">
        <f t="shared" si="15"/>
        <v>-</v>
      </c>
      <c r="BI20" s="167" t="str">
        <f t="shared" si="16"/>
        <v>-</v>
      </c>
      <c r="BJ20" s="151"/>
      <c r="BK20" s="172">
        <v>5</v>
      </c>
      <c r="BL20" s="173" t="s">
        <v>242</v>
      </c>
      <c r="BM20" s="174" t="s">
        <v>250</v>
      </c>
      <c r="BN20" s="175" t="s">
        <v>251</v>
      </c>
      <c r="BO20" s="1036"/>
      <c r="BP20" s="170"/>
    </row>
    <row r="21" spans="1:76" s="102" customFormat="1" ht="39" customHeight="1" thickBot="1">
      <c r="A21" s="1017"/>
      <c r="B21" s="879" t="s">
        <v>249</v>
      </c>
      <c r="C21" s="880"/>
      <c r="D21" s="880"/>
      <c r="E21" s="880"/>
      <c r="F21" s="880"/>
      <c r="G21" s="880"/>
      <c r="H21" s="474" t="e">
        <f ca="1">IF(VLOOKUP($A$8,'Resumen Propuesta'!$A$10:$Y$29,13,FALSE)&gt;0,"x","-")</f>
        <v>#VALUE!</v>
      </c>
      <c r="I21" s="263"/>
      <c r="J21" s="264"/>
      <c r="K21" s="264"/>
      <c r="L21" s="264"/>
      <c r="M21" s="264"/>
      <c r="N21" s="264"/>
      <c r="O21" s="264"/>
      <c r="P21" s="264"/>
      <c r="Q21" s="264"/>
      <c r="R21" s="481"/>
      <c r="S21" s="486"/>
      <c r="T21" s="487"/>
      <c r="U21" s="488"/>
      <c r="V21" s="483" t="str">
        <f t="shared" si="10"/>
        <v>-</v>
      </c>
      <c r="W21" s="520"/>
      <c r="AK21" s="639" t="s">
        <v>252</v>
      </c>
      <c r="AL21" s="1019" t="s">
        <v>33</v>
      </c>
      <c r="AM21" s="1020"/>
      <c r="AN21" s="1020"/>
      <c r="AO21" s="1020"/>
      <c r="AP21" s="1020"/>
      <c r="AQ21" s="1021"/>
      <c r="AR21" s="176">
        <f t="shared" si="2"/>
        <v>0</v>
      </c>
      <c r="AS21" s="176">
        <f t="shared" si="3"/>
        <v>0</v>
      </c>
      <c r="AT21" s="177">
        <f t="shared" si="4"/>
        <v>0</v>
      </c>
      <c r="AU21" s="146">
        <f t="shared" si="5"/>
        <v>0</v>
      </c>
      <c r="AV21" s="147">
        <f t="shared" si="5"/>
        <v>0</v>
      </c>
      <c r="AW21" s="148">
        <f t="shared" si="5"/>
        <v>0</v>
      </c>
      <c r="AX21" s="161">
        <f t="shared" si="11"/>
        <v>0</v>
      </c>
      <c r="AY21" s="162" t="str">
        <f t="shared" si="12"/>
        <v>-</v>
      </c>
      <c r="AZ21" s="151"/>
      <c r="BA21" s="163" t="str">
        <f t="shared" si="13"/>
        <v/>
      </c>
      <c r="BB21" s="151"/>
      <c r="BC21" s="178">
        <f t="shared" si="6"/>
        <v>0</v>
      </c>
      <c r="BD21" s="176">
        <f t="shared" si="7"/>
        <v>0</v>
      </c>
      <c r="BE21" s="179">
        <f t="shared" si="8"/>
        <v>0</v>
      </c>
      <c r="BF21" s="164" t="str">
        <f t="shared" si="9"/>
        <v>-</v>
      </c>
      <c r="BG21" s="165" t="str">
        <f t="shared" si="14"/>
        <v>-</v>
      </c>
      <c r="BH21" s="166" t="str">
        <f t="shared" si="15"/>
        <v>-</v>
      </c>
      <c r="BI21" s="167" t="str">
        <f t="shared" si="16"/>
        <v>-</v>
      </c>
      <c r="BJ21" s="151"/>
      <c r="BK21" s="107"/>
    </row>
    <row r="22" spans="1:76" s="102" customFormat="1" ht="39" customHeight="1">
      <c r="A22" s="870" t="s">
        <v>253</v>
      </c>
      <c r="B22" s="1031" t="s">
        <v>66</v>
      </c>
      <c r="C22" s="1031"/>
      <c r="D22" s="1031"/>
      <c r="E22" s="1031"/>
      <c r="F22" s="1031"/>
      <c r="G22" s="1032"/>
      <c r="H22" s="471" t="e">
        <f ca="1">IF(VLOOKUP($A$8,'Resumen Propuesta'!$A$10:$Y$29,14,FALSE)&gt;0,"x","-")</f>
        <v>#VALUE!</v>
      </c>
      <c r="I22" s="266"/>
      <c r="J22" s="256"/>
      <c r="K22" s="256"/>
      <c r="L22" s="256"/>
      <c r="M22" s="256"/>
      <c r="N22" s="256"/>
      <c r="O22" s="256"/>
      <c r="P22" s="256"/>
      <c r="Q22" s="256"/>
      <c r="R22" s="257"/>
      <c r="S22" s="255"/>
      <c r="T22" s="256"/>
      <c r="U22" s="267"/>
      <c r="V22" s="482" t="str">
        <f t="shared" si="10"/>
        <v>-</v>
      </c>
      <c r="W22" s="520"/>
      <c r="AK22" s="1024" t="s">
        <v>253</v>
      </c>
      <c r="AL22" s="1018" t="s">
        <v>66</v>
      </c>
      <c r="AM22" s="1018"/>
      <c r="AN22" s="1018"/>
      <c r="AO22" s="1018"/>
      <c r="AP22" s="1018"/>
      <c r="AQ22" s="1018"/>
      <c r="AR22" s="176">
        <f>IF(S22="A1","A",IF(S22="AD","A",IF(S22="O","AO",IF(S22="R","AO",0))))</f>
        <v>0</v>
      </c>
      <c r="AS22" s="176">
        <f>IF(T22="A2","A",IF(T22="AD","A",IF(T22="O","AO",IF(T22="R","AO",0))))</f>
        <v>0</v>
      </c>
      <c r="AT22" s="177">
        <f>IF(U22="A3","A",IF(U22="AD","A",IF(U22="O","AO",IF(U22="R","AO",0))))</f>
        <v>0</v>
      </c>
      <c r="AU22" s="146">
        <f t="shared" si="5"/>
        <v>0</v>
      </c>
      <c r="AV22" s="147">
        <f t="shared" si="5"/>
        <v>0</v>
      </c>
      <c r="AW22" s="148">
        <f t="shared" si="5"/>
        <v>0</v>
      </c>
      <c r="AX22" s="161">
        <f t="shared" si="11"/>
        <v>0</v>
      </c>
      <c r="AY22" s="162" t="str">
        <f t="shared" si="12"/>
        <v>-</v>
      </c>
      <c r="AZ22" s="151"/>
      <c r="BA22" s="163" t="str">
        <f t="shared" si="13"/>
        <v/>
      </c>
      <c r="BB22" s="151"/>
      <c r="BC22" s="178">
        <f t="shared" ref="BC22:BE25" si="17">S22</f>
        <v>0</v>
      </c>
      <c r="BD22" s="176">
        <f t="shared" si="17"/>
        <v>0</v>
      </c>
      <c r="BE22" s="179">
        <f t="shared" si="17"/>
        <v>0</v>
      </c>
      <c r="BF22" s="164" t="str">
        <f>IF(BC22="A1","A1",IF(BC22="AD","AD",IF(BD22="A2","A2",IF(BD22="AD","AD",IF(BE22="A3","A3",IF(BE22="AD","AD","-"))))))</f>
        <v>-</v>
      </c>
      <c r="BG22" s="165" t="str">
        <f t="shared" si="14"/>
        <v>-</v>
      </c>
      <c r="BH22" s="166" t="str">
        <f t="shared" si="15"/>
        <v>-</v>
      </c>
      <c r="BI22" s="167" t="str">
        <f t="shared" si="16"/>
        <v>-</v>
      </c>
      <c r="BJ22" s="151"/>
      <c r="BK22" s="107"/>
    </row>
    <row r="23" spans="1:76" s="102" customFormat="1" ht="39" customHeight="1">
      <c r="A23" s="871"/>
      <c r="B23" s="1025" t="s">
        <v>70</v>
      </c>
      <c r="C23" s="1025"/>
      <c r="D23" s="1025"/>
      <c r="E23" s="1025"/>
      <c r="F23" s="1025"/>
      <c r="G23" s="1026"/>
      <c r="H23" s="474" t="e">
        <f ca="1">IF(VLOOKUP($A$8,'Resumen Propuesta'!$A$10:$Y$29,15,FALSE)&gt;0,"x","-")</f>
        <v>#VALUE!</v>
      </c>
      <c r="I23" s="263"/>
      <c r="J23" s="264"/>
      <c r="K23" s="264"/>
      <c r="L23" s="264"/>
      <c r="M23" s="264"/>
      <c r="N23" s="264"/>
      <c r="O23" s="264"/>
      <c r="P23" s="264"/>
      <c r="Q23" s="264"/>
      <c r="R23" s="481"/>
      <c r="S23" s="485"/>
      <c r="T23" s="264"/>
      <c r="U23" s="265"/>
      <c r="V23" s="483" t="str">
        <f t="shared" si="10"/>
        <v>-</v>
      </c>
      <c r="W23" s="520"/>
      <c r="AK23" s="1024"/>
      <c r="AL23" s="1018" t="s">
        <v>70</v>
      </c>
      <c r="AM23" s="1018"/>
      <c r="AN23" s="1018"/>
      <c r="AO23" s="1018"/>
      <c r="AP23" s="1018"/>
      <c r="AQ23" s="1018"/>
      <c r="AR23" s="176">
        <f>IF(S23="A1","A",IF(S23="AD","A",IF(S23="O","AO",IF(S23="R","AO",0))))</f>
        <v>0</v>
      </c>
      <c r="AS23" s="176">
        <f>IF(T23="A2","A",IF(T23="AD","A",IF(T23="O","AO",IF(T23="R","AO",0))))</f>
        <v>0</v>
      </c>
      <c r="AT23" s="177">
        <f>IF(U23="A3","A",IF(U23="AD","A",IF(U23="O","AO",IF(U23="R","AO",0))))</f>
        <v>0</v>
      </c>
      <c r="AU23" s="146">
        <f t="shared" si="5"/>
        <v>0</v>
      </c>
      <c r="AV23" s="147">
        <f t="shared" si="5"/>
        <v>0</v>
      </c>
      <c r="AW23" s="148">
        <f t="shared" si="5"/>
        <v>0</v>
      </c>
      <c r="AX23" s="161">
        <f t="shared" si="11"/>
        <v>0</v>
      </c>
      <c r="AY23" s="162" t="str">
        <f t="shared" si="12"/>
        <v>-</v>
      </c>
      <c r="AZ23" s="151"/>
      <c r="BA23" s="163" t="str">
        <f t="shared" si="13"/>
        <v/>
      </c>
      <c r="BB23" s="151"/>
      <c r="BC23" s="178">
        <f t="shared" si="17"/>
        <v>0</v>
      </c>
      <c r="BD23" s="176">
        <f t="shared" si="17"/>
        <v>0</v>
      </c>
      <c r="BE23" s="179">
        <f t="shared" si="17"/>
        <v>0</v>
      </c>
      <c r="BF23" s="164" t="str">
        <f t="shared" si="9"/>
        <v>-</v>
      </c>
      <c r="BG23" s="165" t="str">
        <f t="shared" si="14"/>
        <v>-</v>
      </c>
      <c r="BH23" s="166" t="str">
        <f t="shared" si="15"/>
        <v>-</v>
      </c>
      <c r="BI23" s="167" t="str">
        <f t="shared" si="16"/>
        <v>-</v>
      </c>
      <c r="BJ23" s="151"/>
      <c r="BK23" s="107"/>
    </row>
    <row r="24" spans="1:76" s="102" customFormat="1" ht="39" customHeight="1">
      <c r="A24" s="871"/>
      <c r="B24" s="1025" t="s">
        <v>75</v>
      </c>
      <c r="C24" s="1025"/>
      <c r="D24" s="1025"/>
      <c r="E24" s="1025"/>
      <c r="F24" s="1025"/>
      <c r="G24" s="1026"/>
      <c r="H24" s="474" t="e">
        <f ca="1">IF(VLOOKUP($A$8,'Resumen Propuesta'!$A$10:$Y$29,16,FALSE)&gt;0,"x","-")</f>
        <v>#VALUE!</v>
      </c>
      <c r="I24" s="263"/>
      <c r="J24" s="264"/>
      <c r="K24" s="264"/>
      <c r="L24" s="264"/>
      <c r="M24" s="264"/>
      <c r="N24" s="264"/>
      <c r="O24" s="264"/>
      <c r="P24" s="264"/>
      <c r="Q24" s="264"/>
      <c r="R24" s="481"/>
      <c r="S24" s="485"/>
      <c r="T24" s="264"/>
      <c r="U24" s="265"/>
      <c r="V24" s="483" t="str">
        <f t="shared" si="10"/>
        <v>-</v>
      </c>
      <c r="W24" s="520"/>
      <c r="AK24" s="1024"/>
      <c r="AL24" s="1018" t="s">
        <v>75</v>
      </c>
      <c r="AM24" s="1018"/>
      <c r="AN24" s="1018"/>
      <c r="AO24" s="1018"/>
      <c r="AP24" s="1018"/>
      <c r="AQ24" s="1018"/>
      <c r="AR24" s="176">
        <f>IF(S24="A1","A",IF(S24="AD","A",IF(S24="O","AO",IF(S24="R","AO",0))))</f>
        <v>0</v>
      </c>
      <c r="AS24" s="176">
        <f>IF(T24="A2","A",IF(T24="AD","A",IF(T24="O","AO",IF(T24="R","AO",0))))</f>
        <v>0</v>
      </c>
      <c r="AT24" s="177">
        <f>IF(U24="A3","A",IF(U24="AD","A",IF(U24="O","AO",IF(U24="R","AO",0))))</f>
        <v>0</v>
      </c>
      <c r="AU24" s="146">
        <f t="shared" si="5"/>
        <v>0</v>
      </c>
      <c r="AV24" s="147">
        <f t="shared" si="5"/>
        <v>0</v>
      </c>
      <c r="AW24" s="148">
        <f t="shared" si="5"/>
        <v>0</v>
      </c>
      <c r="AX24" s="161">
        <f t="shared" si="11"/>
        <v>0</v>
      </c>
      <c r="AY24" s="162" t="str">
        <f t="shared" si="12"/>
        <v>-</v>
      </c>
      <c r="AZ24" s="151"/>
      <c r="BA24" s="163" t="str">
        <f t="shared" si="13"/>
        <v/>
      </c>
      <c r="BB24" s="151"/>
      <c r="BC24" s="178">
        <f t="shared" si="17"/>
        <v>0</v>
      </c>
      <c r="BD24" s="176">
        <f t="shared" si="17"/>
        <v>0</v>
      </c>
      <c r="BE24" s="179">
        <f t="shared" si="17"/>
        <v>0</v>
      </c>
      <c r="BF24" s="164" t="str">
        <f t="shared" si="9"/>
        <v>-</v>
      </c>
      <c r="BG24" s="165" t="str">
        <f t="shared" si="14"/>
        <v>-</v>
      </c>
      <c r="BH24" s="166" t="str">
        <f t="shared" si="15"/>
        <v>-</v>
      </c>
      <c r="BI24" s="167" t="str">
        <f t="shared" si="16"/>
        <v>-</v>
      </c>
      <c r="BJ24" s="151"/>
      <c r="BK24" s="107"/>
    </row>
    <row r="25" spans="1:76" s="102" customFormat="1" ht="39" customHeight="1" thickBot="1">
      <c r="A25" s="871"/>
      <c r="B25" s="1025" t="s">
        <v>79</v>
      </c>
      <c r="C25" s="1025"/>
      <c r="D25" s="1025"/>
      <c r="E25" s="1025"/>
      <c r="F25" s="1025"/>
      <c r="G25" s="1026"/>
      <c r="H25" s="474" t="e">
        <f ca="1">IF(VLOOKUP($A$8,'Resumen Propuesta'!$A$10:$Y$29,17,FALSE)&gt;0,"x","-")</f>
        <v>#VALUE!</v>
      </c>
      <c r="I25" s="263"/>
      <c r="J25" s="264"/>
      <c r="K25" s="264"/>
      <c r="L25" s="264"/>
      <c r="M25" s="264"/>
      <c r="N25" s="264"/>
      <c r="O25" s="264"/>
      <c r="P25" s="264"/>
      <c r="Q25" s="264"/>
      <c r="R25" s="481"/>
      <c r="S25" s="486"/>
      <c r="T25" s="487"/>
      <c r="U25" s="488"/>
      <c r="V25" s="483" t="str">
        <f t="shared" si="10"/>
        <v>-</v>
      </c>
      <c r="W25" s="520"/>
      <c r="AK25" s="1024"/>
      <c r="AL25" s="1018" t="s">
        <v>254</v>
      </c>
      <c r="AM25" s="1018"/>
      <c r="AN25" s="1018"/>
      <c r="AO25" s="1018"/>
      <c r="AP25" s="1018"/>
      <c r="AQ25" s="1018"/>
      <c r="AR25" s="176">
        <f>IF(S25="A1","A",IF(S25="AD","A",IF(S25="O","AO",IF(S25="R","AO",0))))</f>
        <v>0</v>
      </c>
      <c r="AS25" s="176">
        <f>IF(T25="A2","A",IF(T25="AD","A",IF(T25="O","AO",IF(T25="R","AO",0))))</f>
        <v>0</v>
      </c>
      <c r="AT25" s="177">
        <f>IF(U25="A3","A",IF(U25="AD","A",IF(U25="O","AO",IF(U25="R","AO",0))))</f>
        <v>0</v>
      </c>
      <c r="AU25" s="146">
        <f t="shared" si="5"/>
        <v>0</v>
      </c>
      <c r="AV25" s="147">
        <f t="shared" si="5"/>
        <v>0</v>
      </c>
      <c r="AW25" s="148">
        <f t="shared" si="5"/>
        <v>0</v>
      </c>
      <c r="AX25" s="161">
        <f t="shared" si="11"/>
        <v>0</v>
      </c>
      <c r="AY25" s="162" t="str">
        <f t="shared" si="12"/>
        <v>-</v>
      </c>
      <c r="AZ25" s="151"/>
      <c r="BA25" s="163" t="str">
        <f t="shared" si="13"/>
        <v/>
      </c>
      <c r="BB25" s="151"/>
      <c r="BC25" s="178">
        <f t="shared" si="17"/>
        <v>0</v>
      </c>
      <c r="BD25" s="176">
        <f t="shared" si="17"/>
        <v>0</v>
      </c>
      <c r="BE25" s="179">
        <f t="shared" si="17"/>
        <v>0</v>
      </c>
      <c r="BF25" s="164" t="str">
        <f t="shared" si="9"/>
        <v>-</v>
      </c>
      <c r="BG25" s="165" t="str">
        <f t="shared" si="14"/>
        <v>-</v>
      </c>
      <c r="BH25" s="166" t="str">
        <f t="shared" si="15"/>
        <v>-</v>
      </c>
      <c r="BI25" s="167" t="str">
        <f t="shared" si="16"/>
        <v>-</v>
      </c>
      <c r="BJ25" s="151"/>
      <c r="BK25" s="107"/>
    </row>
    <row r="26" spans="1:76" s="102" customFormat="1" ht="39" customHeight="1">
      <c r="A26" s="992" t="s">
        <v>83</v>
      </c>
      <c r="B26" s="995" t="s">
        <v>84</v>
      </c>
      <c r="C26" s="996"/>
      <c r="D26" s="996"/>
      <c r="E26" s="996"/>
      <c r="F26" s="996"/>
      <c r="G26" s="996"/>
      <c r="H26" s="471" t="e">
        <f ca="1">IF(VLOOKUP($A$8,'Resumen Propuesta'!$A$10:$Y$29,18,FALSE)&gt;0,"x","-")</f>
        <v>#VALUE!</v>
      </c>
      <c r="I26" s="254"/>
      <c r="J26" s="262"/>
      <c r="K26" s="262"/>
      <c r="L26" s="262"/>
      <c r="M26" s="262"/>
      <c r="N26" s="262"/>
      <c r="O26" s="262"/>
      <c r="P26" s="262"/>
      <c r="Q26" s="262"/>
      <c r="R26" s="480"/>
      <c r="S26" s="255"/>
      <c r="T26" s="256"/>
      <c r="U26" s="267"/>
      <c r="V26" s="482" t="str">
        <f t="shared" si="10"/>
        <v>-</v>
      </c>
      <c r="W26" s="520"/>
      <c r="AK26" s="988" t="s">
        <v>83</v>
      </c>
      <c r="AL26" s="983" t="s">
        <v>255</v>
      </c>
      <c r="AM26" s="984"/>
      <c r="AN26" s="984"/>
      <c r="AO26" s="984"/>
      <c r="AP26" s="984"/>
      <c r="AQ26" s="985"/>
      <c r="AR26" s="176">
        <f t="shared" ref="AR26:AR28" si="18">IF(S26="A1","A",IF(S26="AD","A",IF(S26="O","AO",IF(S26="R","AO",0))))</f>
        <v>0</v>
      </c>
      <c r="AS26" s="176">
        <f t="shared" ref="AS26:AS28" si="19">IF(T26="A2","A",IF(T26="AD","A",IF(T26="O","AO",IF(T26="R","AO",0))))</f>
        <v>0</v>
      </c>
      <c r="AT26" s="177">
        <f t="shared" ref="AT26:AT28" si="20">IF(U26="A3","A",IF(U26="AD","A",IF(U26="O","AO",IF(U26="R","AO",0))))</f>
        <v>0</v>
      </c>
      <c r="AU26" s="146">
        <f t="shared" si="5"/>
        <v>0</v>
      </c>
      <c r="AV26" s="147">
        <f t="shared" si="5"/>
        <v>0</v>
      </c>
      <c r="AW26" s="148">
        <f t="shared" si="5"/>
        <v>0</v>
      </c>
      <c r="AX26" s="161">
        <f t="shared" si="11"/>
        <v>0</v>
      </c>
      <c r="AY26" s="162" t="str">
        <f t="shared" si="12"/>
        <v>-</v>
      </c>
      <c r="AZ26" s="151"/>
      <c r="BA26" s="163" t="str">
        <f t="shared" si="13"/>
        <v/>
      </c>
      <c r="BB26" s="151"/>
      <c r="BC26" s="178">
        <f t="shared" ref="BC26:BC28" si="21">S26</f>
        <v>0</v>
      </c>
      <c r="BD26" s="176">
        <f t="shared" ref="BD26:BD28" si="22">T26</f>
        <v>0</v>
      </c>
      <c r="BE26" s="179">
        <f t="shared" ref="BE26:BE28" si="23">U26</f>
        <v>0</v>
      </c>
      <c r="BF26" s="164" t="str">
        <f t="shared" si="9"/>
        <v>-</v>
      </c>
      <c r="BG26" s="165" t="str">
        <f t="shared" si="14"/>
        <v>-</v>
      </c>
      <c r="BH26" s="166" t="str">
        <f t="shared" si="15"/>
        <v>-</v>
      </c>
      <c r="BI26" s="167" t="str">
        <f t="shared" si="16"/>
        <v>-</v>
      </c>
      <c r="BJ26" s="151"/>
      <c r="BK26" s="107"/>
    </row>
    <row r="27" spans="1:76" s="102" customFormat="1" ht="39" customHeight="1">
      <c r="A27" s="993"/>
      <c r="B27" s="875" t="s">
        <v>256</v>
      </c>
      <c r="C27" s="876"/>
      <c r="D27" s="876"/>
      <c r="E27" s="876"/>
      <c r="F27" s="876"/>
      <c r="G27" s="876"/>
      <c r="H27" s="474" t="e">
        <f ca="1">IF(VLOOKUP($A$8,'Resumen Propuesta'!$A$10:$Y$29,19,FALSE)&gt;0,"x","-")</f>
        <v>#VALUE!</v>
      </c>
      <c r="I27" s="268"/>
      <c r="J27" s="259"/>
      <c r="K27" s="259"/>
      <c r="L27" s="259"/>
      <c r="M27" s="259"/>
      <c r="N27" s="259"/>
      <c r="O27" s="259"/>
      <c r="P27" s="259"/>
      <c r="Q27" s="259"/>
      <c r="R27" s="478"/>
      <c r="S27" s="485"/>
      <c r="T27" s="264"/>
      <c r="U27" s="265"/>
      <c r="V27" s="483" t="str">
        <f t="shared" si="10"/>
        <v>-</v>
      </c>
      <c r="W27" s="520"/>
      <c r="AK27" s="988"/>
      <c r="AL27" s="983" t="s">
        <v>257</v>
      </c>
      <c r="AM27" s="984"/>
      <c r="AN27" s="984"/>
      <c r="AO27" s="984"/>
      <c r="AP27" s="984"/>
      <c r="AQ27" s="985"/>
      <c r="AR27" s="176">
        <f t="shared" si="18"/>
        <v>0</v>
      </c>
      <c r="AS27" s="176">
        <f t="shared" si="19"/>
        <v>0</v>
      </c>
      <c r="AT27" s="177">
        <f t="shared" si="20"/>
        <v>0</v>
      </c>
      <c r="AU27" s="146">
        <f t="shared" si="5"/>
        <v>0</v>
      </c>
      <c r="AV27" s="147">
        <f t="shared" si="5"/>
        <v>0</v>
      </c>
      <c r="AW27" s="148">
        <f t="shared" si="5"/>
        <v>0</v>
      </c>
      <c r="AX27" s="161">
        <f t="shared" si="11"/>
        <v>0</v>
      </c>
      <c r="AY27" s="162" t="str">
        <f t="shared" si="12"/>
        <v>-</v>
      </c>
      <c r="AZ27" s="151"/>
      <c r="BA27" s="163" t="str">
        <f t="shared" si="13"/>
        <v/>
      </c>
      <c r="BB27" s="151"/>
      <c r="BC27" s="178">
        <f t="shared" si="21"/>
        <v>0</v>
      </c>
      <c r="BD27" s="176">
        <f t="shared" si="22"/>
        <v>0</v>
      </c>
      <c r="BE27" s="179">
        <f t="shared" si="23"/>
        <v>0</v>
      </c>
      <c r="BF27" s="164" t="str">
        <f t="shared" si="9"/>
        <v>-</v>
      </c>
      <c r="BG27" s="165" t="str">
        <f t="shared" si="14"/>
        <v>-</v>
      </c>
      <c r="BH27" s="166" t="str">
        <f t="shared" si="15"/>
        <v>-</v>
      </c>
      <c r="BI27" s="167" t="str">
        <f t="shared" si="16"/>
        <v>-</v>
      </c>
      <c r="BJ27" s="151"/>
      <c r="BK27" s="107"/>
    </row>
    <row r="28" spans="1:76" s="102" customFormat="1" ht="39" customHeight="1" thickBot="1">
      <c r="A28" s="994"/>
      <c r="B28" s="990" t="s">
        <v>137</v>
      </c>
      <c r="C28" s="991"/>
      <c r="D28" s="991"/>
      <c r="E28" s="991"/>
      <c r="F28" s="991"/>
      <c r="G28" s="991"/>
      <c r="H28" s="475" t="e">
        <f ca="1">IF(VLOOKUP($A$8,'Resumen Propuesta'!$A$10:$Y$29,20,FALSE)&gt;0,"x","-")</f>
        <v>#VALUE!</v>
      </c>
      <c r="I28" s="269"/>
      <c r="J28" s="261"/>
      <c r="K28" s="261"/>
      <c r="L28" s="261"/>
      <c r="M28" s="261"/>
      <c r="N28" s="261"/>
      <c r="O28" s="261"/>
      <c r="P28" s="261"/>
      <c r="Q28" s="261"/>
      <c r="R28" s="479"/>
      <c r="S28" s="486"/>
      <c r="T28" s="487"/>
      <c r="U28" s="488"/>
      <c r="V28" s="484" t="str">
        <f t="shared" si="10"/>
        <v>-</v>
      </c>
      <c r="W28" s="520"/>
      <c r="AK28" s="989"/>
      <c r="AL28" s="975" t="s">
        <v>137</v>
      </c>
      <c r="AM28" s="976"/>
      <c r="AN28" s="976"/>
      <c r="AO28" s="976"/>
      <c r="AP28" s="976"/>
      <c r="AQ28" s="977"/>
      <c r="AR28" s="176">
        <f t="shared" si="18"/>
        <v>0</v>
      </c>
      <c r="AS28" s="176">
        <f t="shared" si="19"/>
        <v>0</v>
      </c>
      <c r="AT28" s="177">
        <f t="shared" si="20"/>
        <v>0</v>
      </c>
      <c r="AU28" s="181">
        <f t="shared" si="5"/>
        <v>0</v>
      </c>
      <c r="AV28" s="182">
        <f t="shared" si="5"/>
        <v>0</v>
      </c>
      <c r="AW28" s="183">
        <f t="shared" si="5"/>
        <v>0</v>
      </c>
      <c r="AX28" s="184">
        <f t="shared" si="11"/>
        <v>0</v>
      </c>
      <c r="AY28" s="185" t="str">
        <f t="shared" si="12"/>
        <v>-</v>
      </c>
      <c r="AZ28" s="151"/>
      <c r="BA28" s="186" t="str">
        <f t="shared" si="13"/>
        <v/>
      </c>
      <c r="BB28" s="151"/>
      <c r="BC28" s="595">
        <f t="shared" si="21"/>
        <v>0</v>
      </c>
      <c r="BD28" s="596">
        <f t="shared" si="22"/>
        <v>0</v>
      </c>
      <c r="BE28" s="597">
        <f t="shared" si="23"/>
        <v>0</v>
      </c>
      <c r="BF28" s="187" t="str">
        <f t="shared" si="9"/>
        <v>-</v>
      </c>
      <c r="BG28" s="188" t="str">
        <f t="shared" si="14"/>
        <v>-</v>
      </c>
      <c r="BH28" s="189" t="str">
        <f t="shared" si="15"/>
        <v>-</v>
      </c>
      <c r="BI28" s="190" t="str">
        <f t="shared" si="16"/>
        <v>-</v>
      </c>
      <c r="BJ28" s="151"/>
      <c r="BK28" s="107"/>
    </row>
    <row r="29" spans="1:76" ht="46.5" customHeight="1" thickBot="1">
      <c r="A29" s="978" t="s">
        <v>258</v>
      </c>
      <c r="B29" s="979"/>
      <c r="C29" s="979"/>
      <c r="D29" s="979"/>
      <c r="E29" s="979"/>
      <c r="F29" s="979"/>
      <c r="G29" s="979"/>
      <c r="H29" s="979"/>
      <c r="I29" s="979"/>
      <c r="J29" s="979"/>
      <c r="K29" s="979"/>
      <c r="L29" s="979"/>
      <c r="M29" s="979"/>
      <c r="N29" s="979"/>
      <c r="O29" s="979"/>
      <c r="P29" s="979"/>
      <c r="Q29" s="979"/>
      <c r="R29" s="979"/>
      <c r="S29" s="979"/>
      <c r="T29" s="979"/>
      <c r="U29" s="979"/>
      <c r="V29" s="980"/>
      <c r="W29" s="520"/>
      <c r="Z29" s="193"/>
      <c r="AY29" s="194"/>
    </row>
    <row r="30" spans="1:76" ht="54" customHeight="1">
      <c r="A30" s="966"/>
      <c r="B30" s="967"/>
      <c r="C30" s="967"/>
      <c r="D30" s="967"/>
      <c r="E30" s="967"/>
      <c r="F30" s="967"/>
      <c r="G30" s="967"/>
      <c r="H30" s="967"/>
      <c r="I30" s="967"/>
      <c r="J30" s="967"/>
      <c r="K30" s="967"/>
      <c r="L30" s="967"/>
      <c r="M30" s="967"/>
      <c r="N30" s="967"/>
      <c r="O30" s="967"/>
      <c r="P30" s="967"/>
      <c r="Q30" s="967"/>
      <c r="R30" s="967"/>
      <c r="S30" s="967"/>
      <c r="T30" s="967"/>
      <c r="U30" s="967"/>
      <c r="V30" s="968"/>
      <c r="W30" s="520"/>
      <c r="Z30" s="193"/>
      <c r="AY30" s="194"/>
    </row>
    <row r="31" spans="1:76" ht="76.5" customHeight="1">
      <c r="A31" s="969"/>
      <c r="B31" s="970"/>
      <c r="C31" s="970"/>
      <c r="D31" s="970"/>
      <c r="E31" s="970"/>
      <c r="F31" s="970"/>
      <c r="G31" s="970"/>
      <c r="H31" s="970"/>
      <c r="I31" s="970"/>
      <c r="J31" s="970"/>
      <c r="K31" s="970"/>
      <c r="L31" s="970"/>
      <c r="M31" s="970"/>
      <c r="N31" s="970"/>
      <c r="O31" s="970"/>
      <c r="P31" s="970"/>
      <c r="Q31" s="970"/>
      <c r="R31" s="970"/>
      <c r="S31" s="970"/>
      <c r="T31" s="970"/>
      <c r="U31" s="970"/>
      <c r="V31" s="971"/>
      <c r="W31" s="520"/>
      <c r="Z31" s="193"/>
      <c r="AY31" s="194"/>
    </row>
    <row r="32" spans="1:76" ht="76.5" customHeight="1">
      <c r="A32" s="969"/>
      <c r="B32" s="970"/>
      <c r="C32" s="970"/>
      <c r="D32" s="970"/>
      <c r="E32" s="970"/>
      <c r="F32" s="970"/>
      <c r="G32" s="970"/>
      <c r="H32" s="970"/>
      <c r="I32" s="970"/>
      <c r="J32" s="970"/>
      <c r="K32" s="970"/>
      <c r="L32" s="970"/>
      <c r="M32" s="970"/>
      <c r="N32" s="970"/>
      <c r="O32" s="970"/>
      <c r="P32" s="970"/>
      <c r="Q32" s="970"/>
      <c r="R32" s="970"/>
      <c r="S32" s="970"/>
      <c r="T32" s="970"/>
      <c r="U32" s="970"/>
      <c r="V32" s="971"/>
      <c r="W32" s="520"/>
      <c r="Z32" s="193"/>
      <c r="AY32" s="194"/>
    </row>
    <row r="33" spans="1:88" ht="57.75" customHeight="1">
      <c r="A33" s="969"/>
      <c r="B33" s="970"/>
      <c r="C33" s="970"/>
      <c r="D33" s="970"/>
      <c r="E33" s="970"/>
      <c r="F33" s="970"/>
      <c r="G33" s="970"/>
      <c r="H33" s="970"/>
      <c r="I33" s="970"/>
      <c r="J33" s="970"/>
      <c r="K33" s="970"/>
      <c r="L33" s="970"/>
      <c r="M33" s="970"/>
      <c r="N33" s="970"/>
      <c r="O33" s="970"/>
      <c r="P33" s="970"/>
      <c r="Q33" s="970"/>
      <c r="R33" s="970"/>
      <c r="S33" s="970"/>
      <c r="T33" s="970"/>
      <c r="U33" s="970"/>
      <c r="V33" s="971"/>
      <c r="W33" s="520"/>
      <c r="Z33" s="193"/>
      <c r="AY33" s="194"/>
    </row>
    <row r="34" spans="1:88" ht="76.5" customHeight="1">
      <c r="A34" s="969"/>
      <c r="B34" s="970"/>
      <c r="C34" s="970"/>
      <c r="D34" s="970"/>
      <c r="E34" s="970"/>
      <c r="F34" s="970"/>
      <c r="G34" s="970"/>
      <c r="H34" s="970"/>
      <c r="I34" s="970"/>
      <c r="J34" s="970"/>
      <c r="K34" s="970"/>
      <c r="L34" s="970"/>
      <c r="M34" s="970"/>
      <c r="N34" s="970"/>
      <c r="O34" s="970"/>
      <c r="P34" s="970"/>
      <c r="Q34" s="970"/>
      <c r="R34" s="970"/>
      <c r="S34" s="970"/>
      <c r="T34" s="970"/>
      <c r="U34" s="970"/>
      <c r="V34" s="971"/>
      <c r="W34" s="520"/>
      <c r="Z34" s="193"/>
      <c r="AY34" s="194"/>
    </row>
    <row r="35" spans="1:88" ht="42" customHeight="1">
      <c r="A35" s="969"/>
      <c r="B35" s="970"/>
      <c r="C35" s="970"/>
      <c r="D35" s="970"/>
      <c r="E35" s="970"/>
      <c r="F35" s="970"/>
      <c r="G35" s="970"/>
      <c r="H35" s="970"/>
      <c r="I35" s="970"/>
      <c r="J35" s="970"/>
      <c r="K35" s="970"/>
      <c r="L35" s="970"/>
      <c r="M35" s="970"/>
      <c r="N35" s="970"/>
      <c r="O35" s="970"/>
      <c r="P35" s="970"/>
      <c r="Q35" s="970"/>
      <c r="R35" s="970"/>
      <c r="S35" s="970"/>
      <c r="T35" s="970"/>
      <c r="U35" s="970"/>
      <c r="V35" s="971"/>
      <c r="W35" s="520"/>
      <c r="Z35" s="193"/>
    </row>
    <row r="36" spans="1:88" ht="42" customHeight="1" thickBot="1">
      <c r="A36" s="972"/>
      <c r="B36" s="973"/>
      <c r="C36" s="973"/>
      <c r="D36" s="973"/>
      <c r="E36" s="973"/>
      <c r="F36" s="973"/>
      <c r="G36" s="973"/>
      <c r="H36" s="973"/>
      <c r="I36" s="973"/>
      <c r="J36" s="973"/>
      <c r="K36" s="973"/>
      <c r="L36" s="973"/>
      <c r="M36" s="973"/>
      <c r="N36" s="973"/>
      <c r="O36" s="973"/>
      <c r="P36" s="973"/>
      <c r="Q36" s="973"/>
      <c r="R36" s="973"/>
      <c r="S36" s="973"/>
      <c r="T36" s="973"/>
      <c r="U36" s="973"/>
      <c r="V36" s="974"/>
      <c r="W36" s="521" t="e">
        <f>#VALUE!</f>
        <v>#VALUE!</v>
      </c>
      <c r="Z36" s="193"/>
    </row>
    <row r="37" spans="1:88" ht="72.75" customHeight="1" thickBot="1">
      <c r="A37" s="873"/>
      <c r="B37" s="874"/>
      <c r="C37" s="874"/>
      <c r="D37" s="874"/>
      <c r="E37" s="874"/>
      <c r="F37" s="874"/>
      <c r="G37" s="874"/>
      <c r="H37" s="986" t="s">
        <v>259</v>
      </c>
      <c r="I37" s="986"/>
      <c r="J37" s="986"/>
      <c r="K37" s="986"/>
      <c r="L37" s="986"/>
      <c r="M37" s="986"/>
      <c r="N37" s="986"/>
      <c r="O37" s="986"/>
      <c r="P37" s="986"/>
      <c r="Q37" s="986"/>
      <c r="R37" s="986"/>
      <c r="S37" s="986"/>
      <c r="T37" s="1000" t="s">
        <v>260</v>
      </c>
      <c r="U37" s="1001"/>
      <c r="V37" s="270" t="s">
        <v>261</v>
      </c>
      <c r="W37" s="520"/>
      <c r="Z37" s="193"/>
      <c r="AO37" s="99"/>
      <c r="AP37" s="99"/>
      <c r="AQ37" s="99"/>
      <c r="AR37" s="99"/>
      <c r="AS37" s="99"/>
      <c r="AT37" s="99"/>
      <c r="AU37" s="99"/>
      <c r="AV37" s="99"/>
      <c r="AW37" s="99"/>
      <c r="AX37" s="99"/>
      <c r="AY37" s="99"/>
      <c r="AZ37" s="99"/>
      <c r="BA37" s="99"/>
      <c r="BB37" s="99"/>
      <c r="BC37" s="99"/>
      <c r="BD37" s="99"/>
      <c r="BE37" s="99"/>
      <c r="BF37" s="99"/>
      <c r="BG37" s="99"/>
      <c r="BH37" s="99"/>
      <c r="BI37" s="99"/>
      <c r="BK37" s="196"/>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88" ht="27.75" customHeight="1">
      <c r="A38" s="997" t="s">
        <v>262</v>
      </c>
      <c r="B38" s="998"/>
      <c r="C38" s="998"/>
      <c r="D38" s="998"/>
      <c r="E38" s="998"/>
      <c r="F38" s="998"/>
      <c r="G38" s="998"/>
      <c r="H38" s="998"/>
      <c r="I38" s="998"/>
      <c r="J38" s="998"/>
      <c r="K38" s="998"/>
      <c r="L38" s="998"/>
      <c r="M38" s="998"/>
      <c r="N38" s="998"/>
      <c r="O38" s="998"/>
      <c r="P38" s="998"/>
      <c r="Q38" s="998"/>
      <c r="R38" s="998"/>
      <c r="S38" s="998"/>
      <c r="T38" s="998"/>
      <c r="U38" s="998"/>
      <c r="V38" s="999"/>
      <c r="W38" s="520"/>
      <c r="Z38" s="193"/>
      <c r="AO38" s="965"/>
      <c r="AP38" s="965"/>
      <c r="AQ38" s="965"/>
      <c r="AR38" s="965"/>
      <c r="AS38" s="965"/>
      <c r="AT38" s="965"/>
      <c r="AU38" s="640"/>
      <c r="AV38" s="640"/>
      <c r="AW38" s="640"/>
      <c r="AX38" s="982"/>
      <c r="AY38" s="982"/>
      <c r="AZ38" s="982"/>
      <c r="BA38" s="982"/>
      <c r="BB38" s="982"/>
      <c r="BC38" s="982"/>
      <c r="BD38" s="982"/>
      <c r="BE38" s="982"/>
      <c r="BF38" s="982"/>
      <c r="BG38" s="982"/>
      <c r="BH38" s="982"/>
      <c r="BI38" s="982"/>
      <c r="BJ38" s="982"/>
      <c r="BK38" s="982"/>
      <c r="BL38" s="982"/>
      <c r="BM38" s="982"/>
      <c r="BN38" s="982"/>
      <c r="BO38" s="982"/>
      <c r="BP38" s="982"/>
      <c r="BQ38" s="982"/>
      <c r="BR38" s="197"/>
      <c r="BS38" s="965"/>
      <c r="BT38" s="965"/>
      <c r="BU38" s="965"/>
      <c r="BV38" s="965"/>
      <c r="BW38" s="965"/>
      <c r="BX38" s="965"/>
      <c r="BY38" s="965"/>
      <c r="BZ38" s="965"/>
      <c r="CA38" s="965"/>
      <c r="CB38" s="965"/>
      <c r="CC38" s="965"/>
      <c r="CD38" s="964"/>
      <c r="CE38" s="964"/>
      <c r="CF38" s="964"/>
      <c r="CG38" s="964"/>
      <c r="CH38" s="964"/>
      <c r="CI38" s="964"/>
      <c r="CJ38" s="964"/>
    </row>
    <row r="39" spans="1:88" ht="18" customHeight="1">
      <c r="A39" s="981" t="s">
        <v>121</v>
      </c>
      <c r="B39" s="981"/>
      <c r="C39" s="981"/>
      <c r="D39" s="981"/>
      <c r="E39" s="987" t="s">
        <v>10</v>
      </c>
      <c r="F39" s="987"/>
      <c r="G39" s="987"/>
      <c r="H39" s="987"/>
      <c r="I39" s="987"/>
      <c r="J39" s="987"/>
      <c r="K39" s="987"/>
      <c r="L39" s="987"/>
      <c r="M39" s="987"/>
      <c r="N39" s="491" t="e">
        <f t="shared" ref="N39:N45" ca="1" si="24">H15</f>
        <v>#VALUE!</v>
      </c>
      <c r="O39" s="916" t="s">
        <v>263</v>
      </c>
      <c r="P39" s="917"/>
      <c r="Q39" s="918"/>
      <c r="R39" s="945" t="s">
        <v>66</v>
      </c>
      <c r="S39" s="946"/>
      <c r="T39" s="946"/>
      <c r="U39" s="947"/>
      <c r="V39" s="491" t="e">
        <f t="shared" ref="V39:V45" ca="1" si="25">H22</f>
        <v>#VALUE!</v>
      </c>
      <c r="W39" s="520"/>
      <c r="AO39" s="965"/>
      <c r="AP39" s="965"/>
      <c r="AQ39" s="965"/>
      <c r="AR39" s="965"/>
      <c r="AS39" s="965"/>
      <c r="AT39" s="965"/>
      <c r="AU39" s="640"/>
      <c r="AV39" s="640"/>
      <c r="AW39" s="640"/>
      <c r="AX39" s="982"/>
      <c r="AY39" s="982"/>
      <c r="AZ39" s="982"/>
      <c r="BA39" s="982"/>
      <c r="BB39" s="982"/>
      <c r="BC39" s="982"/>
      <c r="BD39" s="982"/>
      <c r="BE39" s="982"/>
      <c r="BF39" s="982"/>
      <c r="BG39" s="982"/>
      <c r="BH39" s="982"/>
      <c r="BI39" s="982"/>
      <c r="BJ39" s="982"/>
      <c r="BK39" s="982"/>
      <c r="BL39" s="982"/>
      <c r="BM39" s="982"/>
      <c r="BN39" s="982"/>
      <c r="BO39" s="982"/>
      <c r="BP39" s="982"/>
      <c r="BQ39" s="982"/>
      <c r="BR39" s="197"/>
      <c r="BS39" s="965"/>
      <c r="BT39" s="965"/>
      <c r="BU39" s="965"/>
      <c r="BV39" s="965"/>
      <c r="BW39" s="965"/>
      <c r="BX39" s="965"/>
      <c r="BY39" s="965"/>
      <c r="BZ39" s="965"/>
      <c r="CA39" s="965"/>
      <c r="CB39" s="965"/>
      <c r="CC39" s="965"/>
      <c r="CD39" s="964"/>
      <c r="CE39" s="964"/>
      <c r="CF39" s="964"/>
      <c r="CG39" s="964"/>
      <c r="CH39" s="964"/>
      <c r="CI39" s="964"/>
      <c r="CJ39" s="964"/>
    </row>
    <row r="40" spans="1:88" ht="18" customHeight="1">
      <c r="A40" s="981"/>
      <c r="B40" s="981"/>
      <c r="C40" s="981"/>
      <c r="D40" s="981"/>
      <c r="E40" s="987" t="s">
        <v>20</v>
      </c>
      <c r="F40" s="987"/>
      <c r="G40" s="987"/>
      <c r="H40" s="987"/>
      <c r="I40" s="987"/>
      <c r="J40" s="987"/>
      <c r="K40" s="987"/>
      <c r="L40" s="987"/>
      <c r="M40" s="987"/>
      <c r="N40" s="491" t="e">
        <f t="shared" ca="1" si="24"/>
        <v>#VALUE!</v>
      </c>
      <c r="O40" s="919"/>
      <c r="P40" s="920"/>
      <c r="Q40" s="921"/>
      <c r="R40" s="945" t="s">
        <v>70</v>
      </c>
      <c r="S40" s="946"/>
      <c r="T40" s="946"/>
      <c r="U40" s="947"/>
      <c r="V40" s="491" t="e">
        <f t="shared" ca="1" si="25"/>
        <v>#VALUE!</v>
      </c>
      <c r="W40" s="520"/>
      <c r="AG40" s="198"/>
      <c r="AH40" s="198"/>
      <c r="AO40" s="99"/>
      <c r="AP40" s="99"/>
      <c r="AQ40" s="99"/>
      <c r="AR40" s="99"/>
      <c r="AS40" s="99"/>
      <c r="AT40" s="99"/>
      <c r="AU40" s="99"/>
      <c r="AV40" s="99"/>
      <c r="AW40" s="99"/>
      <c r="AX40" s="99"/>
      <c r="AY40" s="99"/>
      <c r="AZ40" s="99"/>
      <c r="BA40" s="99"/>
      <c r="BB40" s="99"/>
      <c r="BC40" s="99"/>
      <c r="BD40" s="99"/>
      <c r="BE40" s="99"/>
      <c r="BF40" s="99"/>
      <c r="BG40" s="99"/>
      <c r="BH40" s="99"/>
      <c r="BI40" s="99"/>
      <c r="BK40" s="196"/>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88" ht="18" customHeight="1">
      <c r="A41" s="981"/>
      <c r="B41" s="981"/>
      <c r="C41" s="981"/>
      <c r="D41" s="981"/>
      <c r="E41" s="987" t="s">
        <v>27</v>
      </c>
      <c r="F41" s="987"/>
      <c r="G41" s="987"/>
      <c r="H41" s="987"/>
      <c r="I41" s="987"/>
      <c r="J41" s="987"/>
      <c r="K41" s="987"/>
      <c r="L41" s="987"/>
      <c r="M41" s="987"/>
      <c r="N41" s="491" t="e">
        <f t="shared" ca="1" si="24"/>
        <v>#VALUE!</v>
      </c>
      <c r="O41" s="919"/>
      <c r="P41" s="920"/>
      <c r="Q41" s="921"/>
      <c r="R41" s="945" t="s">
        <v>75</v>
      </c>
      <c r="S41" s="946"/>
      <c r="T41" s="946"/>
      <c r="U41" s="947"/>
      <c r="V41" s="491" t="e">
        <f t="shared" ca="1" si="25"/>
        <v>#VALUE!</v>
      </c>
      <c r="W41" s="520"/>
      <c r="AH41" s="198"/>
    </row>
    <row r="42" spans="1:88" ht="18" customHeight="1">
      <c r="A42" s="959" t="s">
        <v>32</v>
      </c>
      <c r="B42" s="959"/>
      <c r="C42" s="959"/>
      <c r="D42" s="959"/>
      <c r="E42" s="960" t="s">
        <v>33</v>
      </c>
      <c r="F42" s="960"/>
      <c r="G42" s="960"/>
      <c r="H42" s="960"/>
      <c r="I42" s="960"/>
      <c r="J42" s="960"/>
      <c r="K42" s="960"/>
      <c r="L42" s="960"/>
      <c r="M42" s="960"/>
      <c r="N42" s="491" t="e">
        <f t="shared" ca="1" si="24"/>
        <v>#VALUE!</v>
      </c>
      <c r="O42" s="922"/>
      <c r="P42" s="923"/>
      <c r="Q42" s="924"/>
      <c r="R42" s="945" t="s">
        <v>79</v>
      </c>
      <c r="S42" s="946"/>
      <c r="T42" s="946"/>
      <c r="U42" s="947"/>
      <c r="V42" s="491" t="e">
        <f t="shared" ca="1" si="25"/>
        <v>#VALUE!</v>
      </c>
      <c r="W42" s="520"/>
      <c r="AH42" s="198"/>
    </row>
    <row r="43" spans="1:88" ht="18" customHeight="1">
      <c r="A43" s="959"/>
      <c r="B43" s="959"/>
      <c r="C43" s="959"/>
      <c r="D43" s="959"/>
      <c r="E43" s="960" t="s">
        <v>42</v>
      </c>
      <c r="F43" s="960"/>
      <c r="G43" s="960"/>
      <c r="H43" s="960"/>
      <c r="I43" s="960"/>
      <c r="J43" s="960"/>
      <c r="K43" s="960"/>
      <c r="L43" s="960"/>
      <c r="M43" s="960"/>
      <c r="N43" s="491" t="e">
        <f t="shared" ca="1" si="24"/>
        <v>#VALUE!</v>
      </c>
      <c r="O43" s="884" t="s">
        <v>83</v>
      </c>
      <c r="P43" s="885"/>
      <c r="Q43" s="886"/>
      <c r="R43" s="881" t="s">
        <v>84</v>
      </c>
      <c r="S43" s="882"/>
      <c r="T43" s="882"/>
      <c r="U43" s="883"/>
      <c r="V43" s="491" t="e">
        <f t="shared" ca="1" si="25"/>
        <v>#VALUE!</v>
      </c>
      <c r="W43" s="520"/>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row>
    <row r="44" spans="1:88" ht="18" customHeight="1">
      <c r="A44" s="959"/>
      <c r="B44" s="959"/>
      <c r="C44" s="959"/>
      <c r="D44" s="959"/>
      <c r="E44" s="960" t="s">
        <v>133</v>
      </c>
      <c r="F44" s="960"/>
      <c r="G44" s="960"/>
      <c r="H44" s="960"/>
      <c r="I44" s="960"/>
      <c r="J44" s="960"/>
      <c r="K44" s="960"/>
      <c r="L44" s="960"/>
      <c r="M44" s="960"/>
      <c r="N44" s="491" t="e">
        <f t="shared" ca="1" si="24"/>
        <v>#VALUE!</v>
      </c>
      <c r="O44" s="887"/>
      <c r="P44" s="888"/>
      <c r="Q44" s="889"/>
      <c r="R44" s="881" t="s">
        <v>256</v>
      </c>
      <c r="S44" s="882"/>
      <c r="T44" s="882"/>
      <c r="U44" s="883"/>
      <c r="V44" s="491" t="e">
        <f t="shared" ca="1" si="25"/>
        <v>#VALUE!</v>
      </c>
      <c r="W44" s="520"/>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row>
    <row r="45" spans="1:88" ht="18" customHeight="1">
      <c r="A45" s="959"/>
      <c r="B45" s="959"/>
      <c r="C45" s="959"/>
      <c r="D45" s="959"/>
      <c r="E45" s="960" t="s">
        <v>249</v>
      </c>
      <c r="F45" s="960"/>
      <c r="G45" s="960"/>
      <c r="H45" s="960"/>
      <c r="I45" s="960"/>
      <c r="J45" s="960"/>
      <c r="K45" s="960"/>
      <c r="L45" s="960"/>
      <c r="M45" s="960"/>
      <c r="N45" s="491" t="e">
        <f t="shared" ca="1" si="24"/>
        <v>#VALUE!</v>
      </c>
      <c r="O45" s="890"/>
      <c r="P45" s="891"/>
      <c r="Q45" s="892"/>
      <c r="R45" s="881" t="s">
        <v>137</v>
      </c>
      <c r="S45" s="882"/>
      <c r="T45" s="882"/>
      <c r="U45" s="883"/>
      <c r="V45" s="491" t="e">
        <f t="shared" ca="1" si="25"/>
        <v>#VALUE!</v>
      </c>
      <c r="W45" s="520"/>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row>
    <row r="46" spans="1:88" ht="28.5" customHeight="1" thickBot="1">
      <c r="A46" s="849" t="s">
        <v>264</v>
      </c>
      <c r="B46" s="850"/>
      <c r="C46" s="850"/>
      <c r="D46" s="850"/>
      <c r="E46" s="850"/>
      <c r="F46" s="850"/>
      <c r="G46" s="850"/>
      <c r="H46" s="850"/>
      <c r="I46" s="850"/>
      <c r="J46" s="850"/>
      <c r="K46" s="850"/>
      <c r="L46" s="850"/>
      <c r="M46" s="850"/>
      <c r="N46" s="850"/>
      <c r="O46" s="850"/>
      <c r="P46" s="850"/>
      <c r="Q46" s="850"/>
      <c r="R46" s="850"/>
      <c r="S46" s="850"/>
      <c r="T46" s="850"/>
      <c r="U46" s="850"/>
      <c r="V46" s="851"/>
      <c r="W46" s="520"/>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row>
    <row r="47" spans="1:88" ht="38.25" customHeight="1">
      <c r="A47" s="856" t="s">
        <v>265</v>
      </c>
      <c r="B47" s="857"/>
      <c r="C47" s="857"/>
      <c r="D47" s="857"/>
      <c r="E47" s="857"/>
      <c r="F47" s="857"/>
      <c r="G47" s="857"/>
      <c r="H47" s="857"/>
      <c r="I47" s="857"/>
      <c r="J47" s="857"/>
      <c r="K47" s="857"/>
      <c r="L47" s="857"/>
      <c r="M47" s="857"/>
      <c r="N47" s="857"/>
      <c r="O47" s="857"/>
      <c r="P47" s="857"/>
      <c r="Q47" s="857"/>
      <c r="R47" s="857"/>
      <c r="S47" s="857"/>
      <c r="T47" s="857"/>
      <c r="U47" s="857"/>
      <c r="V47" s="858"/>
      <c r="W47" s="520"/>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row>
    <row r="48" spans="1:88" ht="37.5" customHeight="1">
      <c r="A48" s="869" t="s">
        <v>266</v>
      </c>
      <c r="B48" s="869"/>
      <c r="C48" s="869"/>
      <c r="D48" s="869"/>
      <c r="E48" s="869"/>
      <c r="F48" s="869"/>
      <c r="G48" s="869"/>
      <c r="H48" s="869"/>
      <c r="I48" s="869"/>
      <c r="J48" s="869"/>
      <c r="K48" s="869"/>
      <c r="L48" s="869"/>
      <c r="M48" s="869"/>
      <c r="N48" s="869"/>
      <c r="O48" s="869"/>
      <c r="P48" s="869"/>
      <c r="Q48" s="869"/>
      <c r="R48" s="869"/>
      <c r="S48" s="632" t="s">
        <v>267</v>
      </c>
      <c r="T48" s="632" t="s">
        <v>268</v>
      </c>
      <c r="U48" s="632" t="s">
        <v>269</v>
      </c>
      <c r="V48" s="644" t="s">
        <v>270</v>
      </c>
      <c r="W48" s="520"/>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row>
    <row r="49" spans="1:82" ht="27.75" customHeight="1">
      <c r="A49" s="271">
        <v>1</v>
      </c>
      <c r="B49" s="868" t="s">
        <v>271</v>
      </c>
      <c r="C49" s="868"/>
      <c r="D49" s="868"/>
      <c r="E49" s="868"/>
      <c r="F49" s="868"/>
      <c r="G49" s="868"/>
      <c r="H49" s="868"/>
      <c r="I49" s="868"/>
      <c r="J49" s="868"/>
      <c r="K49" s="868"/>
      <c r="L49" s="868"/>
      <c r="M49" s="868"/>
      <c r="N49" s="868"/>
      <c r="O49" s="868"/>
      <c r="P49" s="868"/>
      <c r="Q49" s="868"/>
      <c r="R49" s="868"/>
      <c r="S49" s="272"/>
      <c r="T49" s="272"/>
      <c r="U49" s="272"/>
      <c r="V49" s="272"/>
      <c r="W49" s="520"/>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row>
    <row r="50" spans="1:82" ht="27.75" customHeight="1">
      <c r="A50" s="273">
        <v>2</v>
      </c>
      <c r="B50" s="872" t="s">
        <v>272</v>
      </c>
      <c r="C50" s="872"/>
      <c r="D50" s="872"/>
      <c r="E50" s="872"/>
      <c r="F50" s="872"/>
      <c r="G50" s="872"/>
      <c r="H50" s="872"/>
      <c r="I50" s="872"/>
      <c r="J50" s="872"/>
      <c r="K50" s="872"/>
      <c r="L50" s="872"/>
      <c r="M50" s="872"/>
      <c r="N50" s="872"/>
      <c r="O50" s="872"/>
      <c r="P50" s="872"/>
      <c r="Q50" s="872"/>
      <c r="R50" s="872"/>
      <c r="S50" s="272"/>
      <c r="T50" s="272"/>
      <c r="U50" s="272"/>
      <c r="V50" s="272"/>
      <c r="W50" s="520"/>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row>
    <row r="51" spans="1:82" ht="27.75" customHeight="1">
      <c r="A51" s="273">
        <v>3</v>
      </c>
      <c r="B51" s="872" t="s">
        <v>273</v>
      </c>
      <c r="C51" s="872"/>
      <c r="D51" s="872"/>
      <c r="E51" s="872"/>
      <c r="F51" s="872"/>
      <c r="G51" s="872"/>
      <c r="H51" s="872"/>
      <c r="I51" s="872"/>
      <c r="J51" s="872"/>
      <c r="K51" s="872"/>
      <c r="L51" s="872"/>
      <c r="M51" s="872"/>
      <c r="N51" s="872"/>
      <c r="O51" s="872"/>
      <c r="P51" s="872"/>
      <c r="Q51" s="872"/>
      <c r="R51" s="872"/>
      <c r="S51" s="272"/>
      <c r="T51" s="272"/>
      <c r="U51" s="272"/>
      <c r="V51" s="272"/>
      <c r="W51" s="520"/>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row>
    <row r="52" spans="1:82" ht="37.5" customHeight="1">
      <c r="A52" s="869" t="s">
        <v>274</v>
      </c>
      <c r="B52" s="869"/>
      <c r="C52" s="869"/>
      <c r="D52" s="869"/>
      <c r="E52" s="869"/>
      <c r="F52" s="869"/>
      <c r="G52" s="869"/>
      <c r="H52" s="869"/>
      <c r="I52" s="869"/>
      <c r="J52" s="869"/>
      <c r="K52" s="869"/>
      <c r="L52" s="869"/>
      <c r="M52" s="869"/>
      <c r="N52" s="869"/>
      <c r="O52" s="869"/>
      <c r="P52" s="869"/>
      <c r="Q52" s="869"/>
      <c r="R52" s="869"/>
      <c r="S52" s="632" t="s">
        <v>267</v>
      </c>
      <c r="T52" s="632" t="s">
        <v>268</v>
      </c>
      <c r="U52" s="632" t="s">
        <v>269</v>
      </c>
      <c r="V52" s="644" t="s">
        <v>270</v>
      </c>
      <c r="W52" s="520"/>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row>
    <row r="53" spans="1:82" ht="41.25" customHeight="1">
      <c r="A53" s="274">
        <v>4</v>
      </c>
      <c r="B53" s="868" t="s">
        <v>275</v>
      </c>
      <c r="C53" s="868"/>
      <c r="D53" s="868"/>
      <c r="E53" s="868"/>
      <c r="F53" s="868"/>
      <c r="G53" s="868"/>
      <c r="H53" s="868"/>
      <c r="I53" s="868"/>
      <c r="J53" s="868"/>
      <c r="K53" s="868"/>
      <c r="L53" s="868"/>
      <c r="M53" s="868"/>
      <c r="N53" s="868"/>
      <c r="O53" s="868"/>
      <c r="P53" s="868"/>
      <c r="Q53" s="868"/>
      <c r="R53" s="868"/>
      <c r="S53" s="272"/>
      <c r="T53" s="272"/>
      <c r="U53" s="272"/>
      <c r="V53" s="272"/>
      <c r="W53" s="52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row>
    <row r="54" spans="1:82" ht="41.25" customHeight="1">
      <c r="A54" s="273">
        <v>5</v>
      </c>
      <c r="B54" s="872" t="s">
        <v>276</v>
      </c>
      <c r="C54" s="872"/>
      <c r="D54" s="872"/>
      <c r="E54" s="872"/>
      <c r="F54" s="872"/>
      <c r="G54" s="872"/>
      <c r="H54" s="872"/>
      <c r="I54" s="872"/>
      <c r="J54" s="872"/>
      <c r="K54" s="872"/>
      <c r="L54" s="872"/>
      <c r="M54" s="872"/>
      <c r="N54" s="872"/>
      <c r="O54" s="872"/>
      <c r="P54" s="872"/>
      <c r="Q54" s="872"/>
      <c r="R54" s="872"/>
      <c r="S54" s="272"/>
      <c r="T54" s="272"/>
      <c r="U54" s="272"/>
      <c r="V54" s="272"/>
      <c r="W54" s="52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row>
    <row r="55" spans="1:82" ht="37.5" customHeight="1">
      <c r="A55" s="869" t="s">
        <v>277</v>
      </c>
      <c r="B55" s="869"/>
      <c r="C55" s="869"/>
      <c r="D55" s="869"/>
      <c r="E55" s="869"/>
      <c r="F55" s="869"/>
      <c r="G55" s="869"/>
      <c r="H55" s="869"/>
      <c r="I55" s="869"/>
      <c r="J55" s="869"/>
      <c r="K55" s="869"/>
      <c r="L55" s="869"/>
      <c r="M55" s="869"/>
      <c r="N55" s="869"/>
      <c r="O55" s="869"/>
      <c r="P55" s="869"/>
      <c r="Q55" s="869"/>
      <c r="R55" s="869"/>
      <c r="S55" s="632" t="s">
        <v>267</v>
      </c>
      <c r="T55" s="632" t="s">
        <v>268</v>
      </c>
      <c r="U55" s="632" t="s">
        <v>269</v>
      </c>
      <c r="V55" s="644" t="s">
        <v>270</v>
      </c>
      <c r="W55" s="52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row>
    <row r="56" spans="1:82" ht="31.5" customHeight="1">
      <c r="A56" s="274">
        <v>6</v>
      </c>
      <c r="B56" s="868" t="s">
        <v>278</v>
      </c>
      <c r="C56" s="868"/>
      <c r="D56" s="868"/>
      <c r="E56" s="868"/>
      <c r="F56" s="868"/>
      <c r="G56" s="868"/>
      <c r="H56" s="868"/>
      <c r="I56" s="868"/>
      <c r="J56" s="868"/>
      <c r="K56" s="868"/>
      <c r="L56" s="868"/>
      <c r="M56" s="868"/>
      <c r="N56" s="868"/>
      <c r="O56" s="868"/>
      <c r="P56" s="868"/>
      <c r="Q56" s="868"/>
      <c r="R56" s="868"/>
      <c r="S56" s="272"/>
      <c r="T56" s="272"/>
      <c r="U56" s="272"/>
      <c r="V56" s="272"/>
      <c r="W56" s="520"/>
    </row>
    <row r="57" spans="1:82" s="199" customFormat="1" ht="31.5" customHeight="1">
      <c r="A57" s="273">
        <v>7</v>
      </c>
      <c r="B57" s="872" t="s">
        <v>279</v>
      </c>
      <c r="C57" s="872"/>
      <c r="D57" s="872"/>
      <c r="E57" s="872"/>
      <c r="F57" s="872"/>
      <c r="G57" s="872"/>
      <c r="H57" s="872"/>
      <c r="I57" s="872"/>
      <c r="J57" s="872"/>
      <c r="K57" s="872"/>
      <c r="L57" s="872"/>
      <c r="M57" s="872"/>
      <c r="N57" s="872"/>
      <c r="O57" s="872"/>
      <c r="P57" s="872"/>
      <c r="Q57" s="872"/>
      <c r="R57" s="872"/>
      <c r="S57" s="272"/>
      <c r="T57" s="272"/>
      <c r="U57" s="272"/>
      <c r="V57" s="272"/>
      <c r="W57" s="522"/>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row>
    <row r="58" spans="1:82" ht="31.5" customHeight="1">
      <c r="A58" s="273">
        <v>8</v>
      </c>
      <c r="B58" s="868" t="s">
        <v>280</v>
      </c>
      <c r="C58" s="868"/>
      <c r="D58" s="868"/>
      <c r="E58" s="868"/>
      <c r="F58" s="868"/>
      <c r="G58" s="868"/>
      <c r="H58" s="868"/>
      <c r="I58" s="868"/>
      <c r="J58" s="868"/>
      <c r="K58" s="868"/>
      <c r="L58" s="868"/>
      <c r="M58" s="868"/>
      <c r="N58" s="868"/>
      <c r="O58" s="868"/>
      <c r="P58" s="868"/>
      <c r="Q58" s="868"/>
      <c r="R58" s="868"/>
      <c r="S58" s="272"/>
      <c r="T58" s="272"/>
      <c r="U58" s="272"/>
      <c r="V58" s="272"/>
      <c r="W58" s="52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row>
    <row r="59" spans="1:82" ht="31.5" customHeight="1">
      <c r="A59" s="273">
        <v>9</v>
      </c>
      <c r="B59" s="872" t="s">
        <v>281</v>
      </c>
      <c r="C59" s="872"/>
      <c r="D59" s="872"/>
      <c r="E59" s="872"/>
      <c r="F59" s="872"/>
      <c r="G59" s="872"/>
      <c r="H59" s="872"/>
      <c r="I59" s="872"/>
      <c r="J59" s="872"/>
      <c r="K59" s="872"/>
      <c r="L59" s="872"/>
      <c r="M59" s="872"/>
      <c r="N59" s="872"/>
      <c r="O59" s="872"/>
      <c r="P59" s="872"/>
      <c r="Q59" s="872"/>
      <c r="R59" s="872"/>
      <c r="S59" s="272"/>
      <c r="T59" s="272"/>
      <c r="U59" s="272"/>
      <c r="V59" s="272"/>
      <c r="W59" s="52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row>
    <row r="60" spans="1:82" ht="31.5" customHeight="1">
      <c r="A60" s="273">
        <v>10</v>
      </c>
      <c r="B60" s="868" t="s">
        <v>282</v>
      </c>
      <c r="C60" s="868"/>
      <c r="D60" s="868"/>
      <c r="E60" s="868"/>
      <c r="F60" s="868"/>
      <c r="G60" s="868"/>
      <c r="H60" s="868"/>
      <c r="I60" s="868"/>
      <c r="J60" s="868"/>
      <c r="K60" s="868"/>
      <c r="L60" s="868"/>
      <c r="M60" s="868"/>
      <c r="N60" s="868"/>
      <c r="O60" s="868"/>
      <c r="P60" s="868"/>
      <c r="Q60" s="868"/>
      <c r="R60" s="868"/>
      <c r="S60" s="272"/>
      <c r="T60" s="272"/>
      <c r="U60" s="272"/>
      <c r="V60" s="272"/>
      <c r="W60" s="520"/>
    </row>
    <row r="61" spans="1:82" ht="33.75" customHeight="1">
      <c r="A61" s="869" t="s">
        <v>283</v>
      </c>
      <c r="B61" s="869"/>
      <c r="C61" s="869"/>
      <c r="D61" s="869"/>
      <c r="E61" s="869"/>
      <c r="F61" s="869"/>
      <c r="G61" s="869"/>
      <c r="H61" s="869"/>
      <c r="I61" s="869"/>
      <c r="J61" s="869"/>
      <c r="K61" s="869"/>
      <c r="L61" s="869"/>
      <c r="M61" s="869"/>
      <c r="N61" s="869"/>
      <c r="O61" s="869"/>
      <c r="P61" s="869"/>
      <c r="Q61" s="869"/>
      <c r="R61" s="869"/>
      <c r="S61" s="632" t="s">
        <v>267</v>
      </c>
      <c r="T61" s="632" t="s">
        <v>268</v>
      </c>
      <c r="U61" s="632" t="s">
        <v>269</v>
      </c>
      <c r="V61" s="644" t="s">
        <v>270</v>
      </c>
      <c r="W61" s="520"/>
    </row>
    <row r="62" spans="1:82" ht="28.5" customHeight="1">
      <c r="A62" s="274">
        <v>11</v>
      </c>
      <c r="B62" s="939" t="s">
        <v>284</v>
      </c>
      <c r="C62" s="940"/>
      <c r="D62" s="940"/>
      <c r="E62" s="940"/>
      <c r="F62" s="940"/>
      <c r="G62" s="940"/>
      <c r="H62" s="940"/>
      <c r="I62" s="940"/>
      <c r="J62" s="940"/>
      <c r="K62" s="940"/>
      <c r="L62" s="940"/>
      <c r="M62" s="940"/>
      <c r="N62" s="940"/>
      <c r="O62" s="940"/>
      <c r="P62" s="940"/>
      <c r="Q62" s="940"/>
      <c r="R62" s="941"/>
      <c r="S62" s="272"/>
      <c r="T62" s="272"/>
      <c r="U62" s="272"/>
      <c r="V62" s="272"/>
      <c r="W62" s="520"/>
    </row>
    <row r="63" spans="1:82" ht="260.25" customHeight="1">
      <c r="A63" s="961"/>
      <c r="B63" s="962"/>
      <c r="C63" s="962"/>
      <c r="D63" s="962"/>
      <c r="E63" s="962"/>
      <c r="F63" s="962"/>
      <c r="G63" s="962"/>
      <c r="H63" s="962"/>
      <c r="I63" s="962"/>
      <c r="J63" s="962"/>
      <c r="K63" s="962"/>
      <c r="L63" s="962"/>
      <c r="M63" s="962"/>
      <c r="N63" s="962"/>
      <c r="O63" s="962"/>
      <c r="P63" s="962"/>
      <c r="Q63" s="962"/>
      <c r="R63" s="962"/>
      <c r="S63" s="962"/>
      <c r="T63" s="962"/>
      <c r="U63" s="962"/>
      <c r="V63" s="963"/>
      <c r="W63" s="520"/>
    </row>
    <row r="64" spans="1:82" ht="48" customHeight="1" thickBot="1">
      <c r="A64" s="275">
        <v>12</v>
      </c>
      <c r="B64" s="949" t="s">
        <v>285</v>
      </c>
      <c r="C64" s="950"/>
      <c r="D64" s="950"/>
      <c r="E64" s="950"/>
      <c r="F64" s="950"/>
      <c r="G64" s="950"/>
      <c r="H64" s="950"/>
      <c r="I64" s="950"/>
      <c r="J64" s="950"/>
      <c r="K64" s="950"/>
      <c r="L64" s="950"/>
      <c r="M64" s="950"/>
      <c r="N64" s="950"/>
      <c r="O64" s="950"/>
      <c r="P64" s="950"/>
      <c r="Q64" s="950"/>
      <c r="R64" s="950"/>
      <c r="S64" s="951"/>
      <c r="T64" s="859" t="s">
        <v>286</v>
      </c>
      <c r="U64" s="860"/>
      <c r="V64" s="276"/>
      <c r="W64" s="520"/>
    </row>
    <row r="65" spans="1:23" ht="20.25" customHeight="1">
      <c r="A65" s="952" t="s">
        <v>287</v>
      </c>
      <c r="B65" s="953"/>
      <c r="C65" s="953"/>
      <c r="D65" s="953"/>
      <c r="E65" s="953"/>
      <c r="F65" s="953"/>
      <c r="G65" s="953"/>
      <c r="H65" s="953"/>
      <c r="I65" s="953"/>
      <c r="J65" s="953"/>
      <c r="K65" s="953"/>
      <c r="L65" s="953"/>
      <c r="M65" s="953"/>
      <c r="N65" s="953"/>
      <c r="O65" s="953"/>
      <c r="P65" s="953"/>
      <c r="Q65" s="953"/>
      <c r="R65" s="953"/>
      <c r="S65" s="953"/>
      <c r="T65" s="953"/>
      <c r="U65" s="953"/>
      <c r="V65" s="954"/>
      <c r="W65" s="520"/>
    </row>
    <row r="66" spans="1:23" ht="245.25" customHeight="1" thickBot="1">
      <c r="A66" s="955"/>
      <c r="B66" s="956"/>
      <c r="C66" s="956"/>
      <c r="D66" s="956"/>
      <c r="E66" s="957"/>
      <c r="F66" s="957"/>
      <c r="G66" s="957"/>
      <c r="H66" s="957"/>
      <c r="I66" s="957"/>
      <c r="J66" s="957"/>
      <c r="K66" s="957"/>
      <c r="L66" s="957"/>
      <c r="M66" s="957"/>
      <c r="N66" s="957"/>
      <c r="O66" s="957"/>
      <c r="P66" s="957"/>
      <c r="Q66" s="957"/>
      <c r="R66" s="957"/>
      <c r="S66" s="957"/>
      <c r="T66" s="957"/>
      <c r="U66" s="957"/>
      <c r="V66" s="958"/>
      <c r="W66" s="521"/>
    </row>
    <row r="67" spans="1:23" ht="28.5" customHeight="1">
      <c r="A67" s="935" t="s">
        <v>288</v>
      </c>
      <c r="B67" s="758"/>
      <c r="C67" s="758"/>
      <c r="D67" s="760"/>
      <c r="E67" s="277"/>
      <c r="F67" s="277"/>
      <c r="G67" s="277"/>
      <c r="H67" s="277"/>
      <c r="I67" s="277"/>
      <c r="J67" s="277"/>
      <c r="K67" s="277"/>
      <c r="L67" s="277"/>
      <c r="M67" s="277"/>
      <c r="N67" s="277"/>
      <c r="O67" s="277"/>
      <c r="P67" s="277"/>
      <c r="Q67" s="277"/>
      <c r="R67" s="277"/>
      <c r="S67" s="277"/>
      <c r="T67" s="277"/>
      <c r="U67" s="277"/>
      <c r="V67" s="278"/>
      <c r="W67" s="520"/>
    </row>
    <row r="68" spans="1:23" ht="35.25" customHeight="1">
      <c r="A68" s="927">
        <v>1</v>
      </c>
      <c r="B68" s="928"/>
      <c r="C68" s="928"/>
      <c r="D68" s="929"/>
      <c r="E68" s="279"/>
      <c r="F68" s="279"/>
      <c r="G68" s="279"/>
      <c r="H68" s="279"/>
      <c r="I68" s="279"/>
      <c r="J68" s="279"/>
      <c r="K68" s="279"/>
      <c r="L68" s="279"/>
      <c r="M68" s="279"/>
      <c r="N68" s="279"/>
      <c r="O68" s="279"/>
      <c r="P68" s="279"/>
      <c r="Q68" s="279"/>
      <c r="R68" s="279"/>
      <c r="S68" s="279"/>
      <c r="T68" s="279"/>
      <c r="U68" s="279"/>
      <c r="V68" s="280"/>
      <c r="W68" s="520"/>
    </row>
    <row r="69" spans="1:23" ht="36.75" customHeight="1">
      <c r="A69" s="930" t="s">
        <v>289</v>
      </c>
      <c r="B69" s="840"/>
      <c r="C69" s="840"/>
      <c r="D69" s="931"/>
      <c r="E69" s="279"/>
      <c r="F69" s="279"/>
      <c r="G69" s="943"/>
      <c r="H69" s="943"/>
      <c r="I69" s="943"/>
      <c r="J69" s="943"/>
      <c r="K69" s="943"/>
      <c r="L69" s="943"/>
      <c r="M69" s="943"/>
      <c r="N69" s="943"/>
      <c r="O69" s="279"/>
      <c r="P69" s="943"/>
      <c r="Q69" s="943"/>
      <c r="R69" s="943"/>
      <c r="S69" s="943"/>
      <c r="T69" s="943"/>
      <c r="U69" s="943"/>
      <c r="V69" s="281"/>
      <c r="W69" s="520"/>
    </row>
    <row r="70" spans="1:23" ht="39.75" customHeight="1" thickBot="1">
      <c r="A70" s="932"/>
      <c r="B70" s="933"/>
      <c r="C70" s="933"/>
      <c r="D70" s="934"/>
      <c r="E70" s="279"/>
      <c r="F70" s="279"/>
      <c r="G70" s="944" t="s">
        <v>290</v>
      </c>
      <c r="H70" s="944"/>
      <c r="I70" s="944"/>
      <c r="J70" s="944"/>
      <c r="K70" s="944"/>
      <c r="L70" s="944"/>
      <c r="M70" s="944"/>
      <c r="N70" s="944"/>
      <c r="O70" s="282"/>
      <c r="P70" s="942" t="s">
        <v>291</v>
      </c>
      <c r="Q70" s="942"/>
      <c r="R70" s="942"/>
      <c r="S70" s="942"/>
      <c r="T70" s="942"/>
      <c r="U70" s="942"/>
      <c r="V70" s="283"/>
      <c r="W70" s="520"/>
    </row>
    <row r="71" spans="1:23" ht="17.25" customHeight="1">
      <c r="A71" s="284"/>
      <c r="B71" s="285"/>
      <c r="C71" s="285"/>
      <c r="D71" s="285"/>
      <c r="E71" s="286"/>
      <c r="F71" s="286"/>
      <c r="G71" s="286"/>
      <c r="H71" s="286"/>
      <c r="I71" s="286"/>
      <c r="J71" s="286"/>
      <c r="K71" s="286"/>
      <c r="L71" s="286"/>
      <c r="M71" s="286"/>
      <c r="N71" s="286"/>
      <c r="O71" s="286"/>
      <c r="P71" s="286"/>
      <c r="Q71" s="286"/>
      <c r="R71" s="286"/>
      <c r="S71" s="286"/>
      <c r="T71" s="286"/>
      <c r="U71" s="286"/>
      <c r="V71" s="287" t="s">
        <v>292</v>
      </c>
      <c r="W71" s="520"/>
    </row>
    <row r="72" spans="1:23" ht="16.5" customHeight="1" thickBot="1">
      <c r="A72" s="288"/>
      <c r="B72" s="289"/>
      <c r="C72" s="290" t="s">
        <v>293</v>
      </c>
      <c r="D72" s="291"/>
      <c r="E72" s="948"/>
      <c r="F72" s="948"/>
      <c r="G72" s="948"/>
      <c r="H72" s="948"/>
      <c r="I72" s="948"/>
      <c r="J72" s="948"/>
      <c r="K72" s="948"/>
      <c r="L72" s="948"/>
      <c r="M72" s="948"/>
      <c r="N72" s="948"/>
      <c r="O72" s="948"/>
      <c r="P72" s="948"/>
      <c r="Q72" s="948"/>
      <c r="R72" s="948"/>
      <c r="S72" s="948"/>
      <c r="T72" s="948"/>
      <c r="U72" s="292"/>
      <c r="V72" s="925" t="e">
        <f ca="1">A8</f>
        <v>#VALUE!</v>
      </c>
      <c r="W72" s="523"/>
    </row>
    <row r="73" spans="1:23" ht="39.75" customHeight="1" thickTop="1" thickBot="1">
      <c r="A73" s="293"/>
      <c r="B73" s="294"/>
      <c r="C73" s="295" t="s">
        <v>294</v>
      </c>
      <c r="D73" s="295"/>
      <c r="E73" s="295"/>
      <c r="F73" s="295"/>
      <c r="G73" s="295"/>
      <c r="H73" s="295"/>
      <c r="I73" s="295"/>
      <c r="J73" s="295"/>
      <c r="K73" s="295"/>
      <c r="L73" s="295"/>
      <c r="M73" s="295"/>
      <c r="N73" s="295"/>
      <c r="O73" s="295"/>
      <c r="P73" s="295"/>
      <c r="Q73" s="295"/>
      <c r="R73" s="295"/>
      <c r="S73" s="295"/>
      <c r="T73" s="295"/>
      <c r="U73" s="296"/>
      <c r="V73" s="926"/>
      <c r="W73" s="523"/>
    </row>
    <row r="74" spans="1:23">
      <c r="A74" s="99"/>
      <c r="B74" s="99"/>
      <c r="C74" s="99"/>
      <c r="D74" s="99"/>
      <c r="E74" s="99"/>
      <c r="F74" s="99"/>
      <c r="G74" s="99"/>
      <c r="H74" s="99"/>
      <c r="I74" s="99"/>
      <c r="J74" s="99"/>
      <c r="K74" s="99"/>
      <c r="L74" s="99"/>
      <c r="M74" s="99"/>
      <c r="N74" s="196"/>
      <c r="O74" s="196"/>
      <c r="P74" s="196"/>
      <c r="Q74" s="196"/>
      <c r="R74" s="196"/>
      <c r="S74" s="196"/>
      <c r="T74" s="196"/>
      <c r="U74" s="196"/>
      <c r="V74" s="99"/>
    </row>
    <row r="75" spans="1:23">
      <c r="A75" s="99"/>
      <c r="B75" s="99"/>
      <c r="C75" s="99"/>
      <c r="D75" s="99"/>
      <c r="M75" s="99"/>
      <c r="N75" s="196"/>
      <c r="O75" s="196"/>
      <c r="P75" s="196"/>
      <c r="Q75" s="196"/>
      <c r="R75" s="196"/>
      <c r="S75" s="196"/>
      <c r="T75" s="196"/>
      <c r="U75" s="196"/>
      <c r="V75" s="99"/>
    </row>
    <row r="77" spans="1:23" ht="12.75" customHeight="1"/>
    <row r="78" spans="1:23">
      <c r="U78" s="191"/>
    </row>
    <row r="79" spans="1:23" ht="257.25" customHeight="1">
      <c r="U79" s="191"/>
    </row>
    <row r="80" spans="1:23">
      <c r="U80" s="191"/>
    </row>
    <row r="81" spans="1:62" ht="14.45" thickBot="1">
      <c r="U81" s="191"/>
    </row>
    <row r="82" spans="1:62">
      <c r="A82" s="906" t="s">
        <v>295</v>
      </c>
      <c r="B82" s="907"/>
      <c r="C82" s="908"/>
      <c r="U82" s="191"/>
    </row>
    <row r="83" spans="1:62">
      <c r="A83" s="909" t="s">
        <v>296</v>
      </c>
      <c r="B83" s="910"/>
      <c r="C83" s="911"/>
    </row>
    <row r="84" spans="1:62">
      <c r="A84" s="204"/>
      <c r="B84" s="205">
        <v>1</v>
      </c>
      <c r="C84" s="206"/>
    </row>
    <row r="85" spans="1:62">
      <c r="A85" s="204"/>
      <c r="B85" s="654">
        <v>2</v>
      </c>
      <c r="C85" s="206"/>
      <c r="U85" s="191"/>
    </row>
    <row r="86" spans="1:62">
      <c r="A86" s="204"/>
      <c r="B86" s="654">
        <v>3</v>
      </c>
      <c r="C86" s="206"/>
      <c r="U86" s="191"/>
    </row>
    <row r="87" spans="1:62">
      <c r="A87" s="204"/>
      <c r="B87" s="654">
        <v>4</v>
      </c>
      <c r="C87" s="206"/>
      <c r="U87" s="191"/>
    </row>
    <row r="88" spans="1:62">
      <c r="A88" s="204"/>
      <c r="B88" s="654">
        <v>5</v>
      </c>
      <c r="C88" s="206"/>
      <c r="U88" s="191"/>
    </row>
    <row r="89" spans="1:62">
      <c r="A89" s="204"/>
      <c r="B89" s="654">
        <v>6</v>
      </c>
      <c r="C89" s="206"/>
    </row>
    <row r="90" spans="1:62">
      <c r="A90" s="204"/>
      <c r="B90" s="654">
        <v>7</v>
      </c>
      <c r="C90" s="206"/>
    </row>
    <row r="91" spans="1:62" ht="18" customHeight="1">
      <c r="A91" s="204"/>
      <c r="B91" s="654" t="s">
        <v>174</v>
      </c>
      <c r="C91" s="206"/>
    </row>
    <row r="92" spans="1:62" ht="12.75" customHeight="1" thickBot="1">
      <c r="A92" s="207"/>
      <c r="B92" s="208"/>
      <c r="C92" s="209"/>
    </row>
    <row r="93" spans="1:62" ht="14.45" thickBot="1">
      <c r="AF93" s="210"/>
      <c r="AG93" s="210"/>
      <c r="AH93" s="210"/>
    </row>
    <row r="94" spans="1:62" s="107" customFormat="1">
      <c r="A94" s="912" t="s">
        <v>297</v>
      </c>
      <c r="B94" s="913"/>
      <c r="C94" s="913"/>
      <c r="D94" s="913"/>
      <c r="E94" s="913"/>
      <c r="F94" s="913"/>
      <c r="G94" s="913"/>
      <c r="H94" s="913"/>
      <c r="I94" s="913"/>
      <c r="J94" s="913"/>
      <c r="K94" s="913"/>
      <c r="L94" s="913"/>
      <c r="M94" s="913"/>
      <c r="N94" s="913"/>
      <c r="O94" s="913"/>
      <c r="P94" s="913"/>
      <c r="Q94" s="913"/>
      <c r="R94" s="913"/>
      <c r="S94" s="913"/>
      <c r="T94" s="913"/>
      <c r="U94" s="913"/>
      <c r="V94" s="913"/>
      <c r="BJ94" s="196"/>
    </row>
    <row r="95" spans="1:62" ht="14.45" thickBot="1">
      <c r="A95" s="914"/>
      <c r="B95" s="915"/>
      <c r="C95" s="915"/>
      <c r="D95" s="915"/>
      <c r="E95" s="915"/>
      <c r="F95" s="915"/>
      <c r="G95" s="915"/>
      <c r="H95" s="915"/>
      <c r="I95" s="915"/>
      <c r="J95" s="915"/>
      <c r="K95" s="915"/>
      <c r="L95" s="915"/>
      <c r="M95" s="915"/>
      <c r="N95" s="915"/>
      <c r="O95" s="915"/>
      <c r="P95" s="915"/>
      <c r="Q95" s="915"/>
      <c r="R95" s="915"/>
      <c r="S95" s="915"/>
      <c r="T95" s="915"/>
      <c r="U95" s="915"/>
      <c r="V95" s="915"/>
    </row>
    <row r="97" spans="1:68" ht="14.45" thickBot="1">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211"/>
      <c r="BL97" s="80"/>
      <c r="BM97" s="99"/>
      <c r="BN97" s="99"/>
      <c r="BO97" s="99"/>
      <c r="BP97" s="99"/>
    </row>
    <row r="98" spans="1:68" ht="19.5" customHeight="1" thickBot="1">
      <c r="A98" s="902" t="s">
        <v>298</v>
      </c>
      <c r="B98" s="903"/>
      <c r="C98" s="903"/>
      <c r="D98" s="904"/>
      <c r="E98" s="936" t="s">
        <v>299</v>
      </c>
      <c r="F98" s="937"/>
      <c r="G98" s="937"/>
      <c r="H98" s="937"/>
      <c r="I98" s="937" t="s">
        <v>300</v>
      </c>
      <c r="J98" s="937"/>
      <c r="K98" s="937"/>
      <c r="L98" s="938"/>
      <c r="M98" s="902" t="s">
        <v>301</v>
      </c>
      <c r="N98" s="903"/>
      <c r="O98" s="903"/>
      <c r="P98" s="904"/>
      <c r="Q98" s="902" t="s">
        <v>302</v>
      </c>
      <c r="R98" s="903"/>
      <c r="S98" s="903"/>
      <c r="T98" s="903"/>
      <c r="U98" s="904"/>
      <c r="V98" s="936" t="s">
        <v>303</v>
      </c>
      <c r="W98" s="937"/>
      <c r="X98" s="937"/>
      <c r="Y98" s="938"/>
      <c r="Z98" s="902" t="s">
        <v>304</v>
      </c>
      <c r="AA98" s="903"/>
      <c r="AB98" s="903"/>
      <c r="AC98" s="904"/>
      <c r="AD98" s="902" t="s">
        <v>305</v>
      </c>
      <c r="AE98" s="903"/>
      <c r="AF98" s="903"/>
      <c r="AG98" s="904"/>
      <c r="AH98" s="902" t="s">
        <v>306</v>
      </c>
      <c r="AI98" s="903"/>
      <c r="AJ98" s="903"/>
      <c r="AK98" s="904"/>
      <c r="AL98" s="902" t="s">
        <v>307</v>
      </c>
      <c r="AM98" s="903"/>
      <c r="AN98" s="903"/>
      <c r="AO98" s="904"/>
      <c r="AP98" s="902" t="s">
        <v>308</v>
      </c>
      <c r="AQ98" s="903"/>
      <c r="AR98" s="903"/>
      <c r="AS98" s="904"/>
      <c r="AT98" s="212" t="s">
        <v>309</v>
      </c>
      <c r="AU98" s="213"/>
      <c r="AW98" s="899" t="s">
        <v>310</v>
      </c>
      <c r="AX98" s="900"/>
      <c r="AY98" s="900"/>
      <c r="AZ98" s="900"/>
      <c r="BA98" s="900"/>
      <c r="BB98" s="900"/>
      <c r="BC98" s="900"/>
      <c r="BD98" s="900"/>
      <c r="BE98" s="900"/>
      <c r="BF98" s="900"/>
      <c r="BG98" s="900"/>
      <c r="BH98" s="901"/>
      <c r="BI98" s="214"/>
      <c r="BJ98" s="214"/>
      <c r="BK98" s="214"/>
      <c r="BL98" s="214"/>
      <c r="BM98" s="214"/>
      <c r="BN98" s="214"/>
      <c r="BO98" s="214"/>
      <c r="BP98" s="99"/>
    </row>
    <row r="99" spans="1:68" ht="43.5" customHeight="1" thickBot="1">
      <c r="A99" s="215" t="s">
        <v>267</v>
      </c>
      <c r="B99" s="216" t="s">
        <v>311</v>
      </c>
      <c r="C99" s="216" t="s">
        <v>269</v>
      </c>
      <c r="D99" s="217" t="s">
        <v>270</v>
      </c>
      <c r="E99" s="215" t="s">
        <v>267</v>
      </c>
      <c r="F99" s="216" t="s">
        <v>311</v>
      </c>
      <c r="G99" s="216" t="s">
        <v>269</v>
      </c>
      <c r="H99" s="217" t="s">
        <v>270</v>
      </c>
      <c r="I99" s="215" t="s">
        <v>267</v>
      </c>
      <c r="J99" s="216" t="s">
        <v>311</v>
      </c>
      <c r="K99" s="216" t="s">
        <v>269</v>
      </c>
      <c r="L99" s="217" t="s">
        <v>270</v>
      </c>
      <c r="M99" s="215" t="s">
        <v>267</v>
      </c>
      <c r="N99" s="216" t="s">
        <v>311</v>
      </c>
      <c r="O99" s="216" t="s">
        <v>269</v>
      </c>
      <c r="P99" s="217" t="s">
        <v>270</v>
      </c>
      <c r="Q99" s="215" t="s">
        <v>267</v>
      </c>
      <c r="R99" s="216" t="s">
        <v>311</v>
      </c>
      <c r="S99" s="216"/>
      <c r="T99" s="216" t="s">
        <v>269</v>
      </c>
      <c r="U99" s="217" t="s">
        <v>270</v>
      </c>
      <c r="V99" s="215" t="s">
        <v>267</v>
      </c>
      <c r="W99" s="216" t="s">
        <v>311</v>
      </c>
      <c r="X99" s="216" t="s">
        <v>269</v>
      </c>
      <c r="Y99" s="217" t="s">
        <v>270</v>
      </c>
      <c r="Z99" s="215" t="s">
        <v>267</v>
      </c>
      <c r="AA99" s="216" t="s">
        <v>311</v>
      </c>
      <c r="AB99" s="216" t="s">
        <v>269</v>
      </c>
      <c r="AC99" s="217" t="s">
        <v>270</v>
      </c>
      <c r="AD99" s="215" t="s">
        <v>267</v>
      </c>
      <c r="AE99" s="216" t="s">
        <v>311</v>
      </c>
      <c r="AF99" s="216" t="s">
        <v>269</v>
      </c>
      <c r="AG99" s="217" t="s">
        <v>270</v>
      </c>
      <c r="AH99" s="215" t="s">
        <v>267</v>
      </c>
      <c r="AI99" s="216" t="s">
        <v>311</v>
      </c>
      <c r="AJ99" s="216" t="s">
        <v>269</v>
      </c>
      <c r="AK99" s="217" t="s">
        <v>270</v>
      </c>
      <c r="AL99" s="215" t="s">
        <v>267</v>
      </c>
      <c r="AM99" s="216" t="s">
        <v>311</v>
      </c>
      <c r="AN99" s="216" t="s">
        <v>269</v>
      </c>
      <c r="AO99" s="217" t="s">
        <v>270</v>
      </c>
      <c r="AP99" s="215" t="s">
        <v>267</v>
      </c>
      <c r="AQ99" s="216" t="s">
        <v>311</v>
      </c>
      <c r="AR99" s="216" t="s">
        <v>269</v>
      </c>
      <c r="AS99" s="217" t="s">
        <v>270</v>
      </c>
      <c r="AT99" s="218" t="s">
        <v>312</v>
      </c>
      <c r="AU99" s="219"/>
      <c r="AV99" s="220" t="s">
        <v>313</v>
      </c>
      <c r="AW99" s="221" t="s">
        <v>298</v>
      </c>
      <c r="AX99" s="222" t="s">
        <v>299</v>
      </c>
      <c r="AY99" s="222" t="s">
        <v>300</v>
      </c>
      <c r="AZ99" s="222" t="s">
        <v>301</v>
      </c>
      <c r="BA99" s="222" t="s">
        <v>302</v>
      </c>
      <c r="BB99" s="222" t="s">
        <v>303</v>
      </c>
      <c r="BC99" s="222" t="s">
        <v>304</v>
      </c>
      <c r="BD99" s="222" t="s">
        <v>305</v>
      </c>
      <c r="BE99" s="222" t="s">
        <v>306</v>
      </c>
      <c r="BF99" s="222" t="s">
        <v>307</v>
      </c>
      <c r="BG99" s="222" t="s">
        <v>308</v>
      </c>
      <c r="BH99" s="223" t="s">
        <v>309</v>
      </c>
      <c r="BI99" s="99"/>
      <c r="BK99" s="224"/>
      <c r="BL99" s="224"/>
      <c r="BM99" s="224"/>
      <c r="BN99" s="224"/>
      <c r="BO99" s="224"/>
      <c r="BP99" s="99"/>
    </row>
    <row r="100" spans="1:68" ht="18" customHeight="1" thickBot="1">
      <c r="A100" s="225" t="str">
        <f>IF(S49="X",1,"")</f>
        <v/>
      </c>
      <c r="B100" s="226" t="str">
        <f>IF(T49="X",1,"")</f>
        <v/>
      </c>
      <c r="C100" s="226" t="str">
        <f>IF(U49="X",1,"")</f>
        <v/>
      </c>
      <c r="D100" s="227" t="str">
        <f>IF(V49="X",1,"")</f>
        <v/>
      </c>
      <c r="E100" s="225" t="str">
        <f>IF(S50="X",1,"")</f>
        <v/>
      </c>
      <c r="F100" s="226" t="str">
        <f>IF(T50="X",1,"")</f>
        <v/>
      </c>
      <c r="G100" s="226" t="str">
        <f>IF(U50="X",1,"")</f>
        <v/>
      </c>
      <c r="H100" s="227" t="str">
        <f>IF(V50="X",1,"")</f>
        <v/>
      </c>
      <c r="I100" s="228" t="str">
        <f>IF(S51="X",1,"")</f>
        <v/>
      </c>
      <c r="J100" s="229" t="str">
        <f>IF(T51="X",1,"")</f>
        <v/>
      </c>
      <c r="K100" s="229" t="str">
        <f>IF(U51="X",1,"")</f>
        <v/>
      </c>
      <c r="L100" s="230" t="str">
        <f>IF(V51="X",1,"")</f>
        <v/>
      </c>
      <c r="M100" s="228" t="str">
        <f>IF(S53="X",1,"")</f>
        <v/>
      </c>
      <c r="N100" s="229" t="str">
        <f>IF(T53="X",1,"")</f>
        <v/>
      </c>
      <c r="O100" s="229" t="str">
        <f>IF(U53="X",1,"")</f>
        <v/>
      </c>
      <c r="P100" s="230" t="str">
        <f>IF(V53="X",1,"")</f>
        <v/>
      </c>
      <c r="Q100" s="228" t="str">
        <f>IF(S54="X",1,"")</f>
        <v/>
      </c>
      <c r="R100" s="229" t="str">
        <f>IF(T54="X",1,"")</f>
        <v/>
      </c>
      <c r="S100" s="229"/>
      <c r="T100" s="229" t="str">
        <f>IF(U54="X",1,"")</f>
        <v/>
      </c>
      <c r="U100" s="230" t="str">
        <f>IF(V54="X",1,"")</f>
        <v/>
      </c>
      <c r="V100" s="225" t="str">
        <f>IF(S56="X",1,"")</f>
        <v/>
      </c>
      <c r="W100" s="226" t="str">
        <f>IF(T56="X",1,"")</f>
        <v/>
      </c>
      <c r="X100" s="226" t="str">
        <f>IF(U56="X",1,"")</f>
        <v/>
      </c>
      <c r="Y100" s="227" t="str">
        <f>IF(V56="X",1,"")</f>
        <v/>
      </c>
      <c r="Z100" s="225" t="str">
        <f>IF(S57="X",1,"")</f>
        <v/>
      </c>
      <c r="AA100" s="226" t="str">
        <f>IF(T57="X",1,"")</f>
        <v/>
      </c>
      <c r="AB100" s="226" t="str">
        <f>IF(U57="X",1,"")</f>
        <v/>
      </c>
      <c r="AC100" s="227" t="str">
        <f>IF(V57="X",1,"")</f>
        <v/>
      </c>
      <c r="AD100" s="225" t="str">
        <f>IF(S58="X",1,"")</f>
        <v/>
      </c>
      <c r="AE100" s="226" t="str">
        <f>IF(T58="X",1,"")</f>
        <v/>
      </c>
      <c r="AF100" s="226" t="str">
        <f>IF(U58="X",1,"")</f>
        <v/>
      </c>
      <c r="AG100" s="227" t="str">
        <f>IF(V58="X",1,"")</f>
        <v/>
      </c>
      <c r="AH100" s="225" t="str">
        <f>IF(S59="X",1,"")</f>
        <v/>
      </c>
      <c r="AI100" s="226" t="str">
        <f>IF(T59="X",1,"")</f>
        <v/>
      </c>
      <c r="AJ100" s="226" t="str">
        <f>IF(U59="X",1,"")</f>
        <v/>
      </c>
      <c r="AK100" s="227" t="str">
        <f>IF(V59="X",1,"")</f>
        <v/>
      </c>
      <c r="AL100" s="225" t="str">
        <f>IF(S60="X",1,"")</f>
        <v/>
      </c>
      <c r="AM100" s="226" t="str">
        <f>IF(T60="X",1,"")</f>
        <v/>
      </c>
      <c r="AN100" s="226" t="str">
        <f>IF(U60="X",1,"")</f>
        <v/>
      </c>
      <c r="AO100" s="227" t="str">
        <f>IF(V60="X",1,"")</f>
        <v/>
      </c>
      <c r="AP100" s="225" t="str">
        <f>IF(S62="X",1,"")</f>
        <v/>
      </c>
      <c r="AQ100" s="226" t="str">
        <f>IF(T62="X",1,"")</f>
        <v/>
      </c>
      <c r="AR100" s="226" t="str">
        <f>IF(U62="X",1,"")</f>
        <v/>
      </c>
      <c r="AS100" s="227" t="str">
        <f>IF(V62="X",1,"")</f>
        <v/>
      </c>
      <c r="AT100" s="231">
        <f>V64</f>
        <v>0</v>
      </c>
      <c r="AU100" s="100"/>
      <c r="AV100" s="172" t="e">
        <f ca="1">K7</f>
        <v>#VALUE!</v>
      </c>
      <c r="AW100" s="232">
        <f>IF(A100=1,A99,IF(B100=1,B99,IF(C100=1,C99,IF(D100=1,D99,0))))</f>
        <v>0</v>
      </c>
      <c r="AX100" s="233">
        <f>IF(E100=1,E99,IF(F100=1,F99,IF(G100=1,G99,IF(H100=1,H99,))))</f>
        <v>0</v>
      </c>
      <c r="AY100" s="233">
        <f>IF(I100=1,I99,IF(J100=1,J99,IF(K100=1,K99,IF(L100=1,L99,))))</f>
        <v>0</v>
      </c>
      <c r="AZ100" s="233">
        <f>IF(M100=1,M99,IF(N100=1,N99,IF(O100=1,O99,IF(P100=1,P99,))))</f>
        <v>0</v>
      </c>
      <c r="BA100" s="233">
        <f>IF(Q100=1,Q99,IF(R100=1,R99,IF(T100=1,T99,IF(U100=1,U99,))))</f>
        <v>0</v>
      </c>
      <c r="BB100" s="233">
        <f>IF(V100=1,V99,IF(W100=1,W99,IF(X100=1,X99,IF(Y100=1,Y99,))))</f>
        <v>0</v>
      </c>
      <c r="BC100" s="233">
        <f>IF(Z100=1,Z99,IF(AA100=1,AA99,IF(AB100=1,AB99,IF(AC100=1,AC99,))))</f>
        <v>0</v>
      </c>
      <c r="BD100" s="233">
        <f>IF(AD100=1,AD99,IF(AE100=1,AE99,IF(AF100=1,AF99,IF(AG100=1,AG99,))))</f>
        <v>0</v>
      </c>
      <c r="BE100" s="233">
        <f>IF(AH100=1,AH99,IF(AI100=1,AI99,IF(AJ100=1,AJ99,IF(AK100=1,AK99,))))</f>
        <v>0</v>
      </c>
      <c r="BF100" s="233">
        <f>IF(AL100=1,AL99,IF(AM100=1,AM99,IF(AN100=1,AN99,IF(AO100=1,AO99,))))</f>
        <v>0</v>
      </c>
      <c r="BG100" s="233">
        <f>IF(AP100=1,AP99,IF(AQ100=1,AQ99,IF(AR100=1,AR99,IF(AS100=1,AS99,))))</f>
        <v>0</v>
      </c>
      <c r="BH100" s="234">
        <f>AT100</f>
        <v>0</v>
      </c>
      <c r="BI100" s="99"/>
      <c r="BK100" s="235"/>
      <c r="BL100" s="235"/>
      <c r="BM100" s="235"/>
      <c r="BN100" s="235"/>
      <c r="BO100" s="235"/>
      <c r="BP100" s="99"/>
    </row>
    <row r="101" spans="1:68">
      <c r="J101" s="196"/>
      <c r="K101" s="196"/>
      <c r="L101" s="196"/>
      <c r="M101" s="99"/>
      <c r="N101" s="196"/>
      <c r="O101" s="196"/>
      <c r="P101" s="196"/>
      <c r="Q101" s="196"/>
      <c r="R101" s="196"/>
      <c r="S101" s="196"/>
      <c r="T101" s="196"/>
      <c r="U101" s="196"/>
      <c r="AJ101" s="211"/>
      <c r="AK101" s="80"/>
      <c r="AL101" s="236"/>
      <c r="AM101" s="211"/>
      <c r="AN101" s="237"/>
      <c r="AO101" s="237"/>
      <c r="AP101" s="238"/>
      <c r="AQ101" s="239"/>
      <c r="BH101" s="99"/>
      <c r="BI101" s="99"/>
      <c r="BK101" s="196"/>
      <c r="BL101" s="196"/>
      <c r="BM101" s="99"/>
      <c r="BN101" s="99"/>
      <c r="BO101" s="99"/>
      <c r="BP101" s="99"/>
    </row>
    <row r="102" spans="1:68">
      <c r="J102" s="99"/>
      <c r="K102" s="99"/>
      <c r="L102" s="99"/>
      <c r="M102" s="196"/>
      <c r="N102" s="196"/>
      <c r="O102" s="196"/>
      <c r="P102" s="196"/>
      <c r="Q102" s="196"/>
      <c r="R102" s="196"/>
      <c r="S102" s="196"/>
      <c r="T102" s="196"/>
      <c r="U102" s="196"/>
      <c r="AJ102" s="86"/>
      <c r="AK102" s="80"/>
      <c r="AL102" s="236"/>
      <c r="AM102" s="211"/>
      <c r="AN102" s="237"/>
      <c r="AO102" s="237"/>
      <c r="AP102" s="238"/>
      <c r="AQ102" s="239"/>
      <c r="AR102" s="239"/>
      <c r="AS102" s="239"/>
      <c r="AT102" s="239"/>
      <c r="AU102" s="239"/>
      <c r="AV102" s="239"/>
      <c r="AW102" s="239"/>
      <c r="AX102" s="239"/>
      <c r="AY102" s="239"/>
      <c r="AZ102" s="239"/>
      <c r="BA102" s="239"/>
      <c r="BB102" s="239"/>
      <c r="BC102" s="239"/>
      <c r="BD102" s="239"/>
      <c r="BE102" s="239"/>
      <c r="BF102" s="239"/>
      <c r="BG102" s="239"/>
      <c r="BH102" s="239"/>
      <c r="BI102" s="239"/>
      <c r="BJ102" s="239"/>
      <c r="BK102" s="196"/>
      <c r="BL102" s="196"/>
      <c r="BM102" s="99"/>
      <c r="BN102" s="99"/>
      <c r="BO102" s="99"/>
      <c r="BP102" s="99"/>
    </row>
    <row r="103" spans="1:68">
      <c r="K103" s="99"/>
      <c r="L103" s="99"/>
      <c r="M103" s="99"/>
      <c r="N103" s="196"/>
      <c r="O103" s="196"/>
      <c r="P103" s="196"/>
      <c r="Q103" s="196"/>
      <c r="R103" s="196"/>
      <c r="S103" s="196"/>
      <c r="T103" s="196"/>
      <c r="U103" s="196"/>
      <c r="V103" s="99"/>
      <c r="AE103" s="99"/>
      <c r="AJ103" s="236"/>
      <c r="AK103" s="80"/>
      <c r="AL103" s="236"/>
      <c r="AM103" s="211"/>
      <c r="AN103" s="237"/>
      <c r="AO103" s="237"/>
      <c r="AP103" s="238"/>
      <c r="AQ103" s="239"/>
      <c r="AR103" s="239"/>
      <c r="AS103" s="239"/>
      <c r="AT103" s="239"/>
      <c r="AU103" s="239"/>
      <c r="AV103" s="239"/>
      <c r="AW103" s="239"/>
      <c r="AX103" s="239"/>
      <c r="AY103" s="239"/>
      <c r="BH103" s="239"/>
      <c r="BI103" s="239"/>
      <c r="BJ103" s="239"/>
      <c r="BK103" s="196"/>
      <c r="BL103" s="196"/>
      <c r="BM103" s="99"/>
      <c r="BN103" s="99"/>
      <c r="BO103" s="99"/>
      <c r="BP103" s="99"/>
    </row>
    <row r="104" spans="1:68" ht="14.45">
      <c r="K104" s="99"/>
      <c r="L104" s="99"/>
      <c r="M104" s="99"/>
      <c r="N104" s="196"/>
      <c r="O104" s="196"/>
      <c r="P104" s="196"/>
      <c r="Q104" s="196"/>
      <c r="R104" s="196"/>
      <c r="S104" s="196"/>
      <c r="T104" s="196"/>
      <c r="U104" s="196"/>
      <c r="V104" s="99"/>
      <c r="AE104" s="99"/>
      <c r="AF104" s="894"/>
      <c r="AG104" s="894"/>
      <c r="AH104" s="894"/>
      <c r="AI104" s="895"/>
      <c r="AJ104" s="895"/>
      <c r="AK104" s="895"/>
      <c r="AL104" s="895"/>
      <c r="AM104" s="894"/>
      <c r="AN104" s="894"/>
      <c r="AO104" s="894"/>
      <c r="AP104" s="894"/>
      <c r="AQ104" s="894"/>
      <c r="AR104" s="239"/>
      <c r="AS104" s="239"/>
      <c r="AT104" s="239"/>
      <c r="AU104" s="239"/>
      <c r="AV104" s="239"/>
      <c r="AW104" s="239"/>
      <c r="AX104" s="239"/>
      <c r="AY104" s="239"/>
      <c r="BH104" s="239"/>
      <c r="BI104" s="239"/>
      <c r="BJ104" s="239"/>
      <c r="BK104" s="196"/>
      <c r="BL104" s="107"/>
    </row>
    <row r="105" spans="1:68">
      <c r="AE105" s="99"/>
      <c r="AF105" s="80"/>
      <c r="AG105" s="80"/>
      <c r="AH105" s="80"/>
      <c r="AI105" s="80"/>
      <c r="AJ105" s="236"/>
      <c r="AK105" s="80"/>
      <c r="AL105" s="236"/>
      <c r="AM105" s="240"/>
      <c r="AN105" s="241"/>
      <c r="AO105" s="241"/>
      <c r="AP105" s="641"/>
      <c r="AQ105" s="80"/>
      <c r="AR105" s="80"/>
      <c r="AS105" s="80"/>
      <c r="AT105" s="80"/>
      <c r="AU105" s="80"/>
      <c r="AV105" s="80"/>
      <c r="AW105" s="80"/>
      <c r="AX105" s="80"/>
      <c r="AY105" s="80"/>
      <c r="AZ105" s="80"/>
      <c r="BA105" s="80"/>
      <c r="BB105" s="80"/>
      <c r="BC105" s="80"/>
      <c r="BD105" s="80"/>
      <c r="BE105" s="80"/>
      <c r="BF105" s="80"/>
      <c r="BG105" s="80"/>
      <c r="BH105" s="80"/>
      <c r="BI105" s="80"/>
      <c r="BJ105" s="80"/>
      <c r="BK105" s="196"/>
      <c r="BL105" s="107"/>
    </row>
    <row r="106" spans="1:68">
      <c r="AE106" s="99"/>
      <c r="AF106" s="80"/>
      <c r="AG106" s="80"/>
      <c r="AH106" s="80"/>
      <c r="AI106" s="80"/>
      <c r="AJ106" s="236"/>
      <c r="AK106" s="80"/>
      <c r="AL106" s="896"/>
      <c r="AM106" s="211"/>
      <c r="AN106" s="237"/>
      <c r="AO106" s="237"/>
      <c r="AP106" s="897"/>
      <c r="AQ106" s="898"/>
      <c r="AR106" s="898"/>
      <c r="AS106" s="898"/>
      <c r="AT106" s="898"/>
      <c r="AU106" s="898"/>
      <c r="AV106" s="898"/>
      <c r="AW106" s="898"/>
      <c r="AX106" s="646"/>
      <c r="AY106" s="646"/>
      <c r="AZ106" s="646"/>
      <c r="BA106" s="646"/>
      <c r="BB106" s="646"/>
      <c r="BC106" s="646"/>
      <c r="BD106" s="646"/>
      <c r="BE106" s="646"/>
      <c r="BF106" s="646"/>
      <c r="BG106" s="646"/>
      <c r="BH106" s="646"/>
      <c r="BI106" s="646"/>
      <c r="BJ106" s="646"/>
      <c r="BK106" s="196"/>
      <c r="BL106" s="107"/>
    </row>
    <row r="107" spans="1:68">
      <c r="AE107" s="99"/>
      <c r="AF107" s="80"/>
      <c r="AG107" s="80"/>
      <c r="AH107" s="80"/>
      <c r="AI107" s="80"/>
      <c r="AJ107" s="80"/>
      <c r="AK107" s="80"/>
      <c r="AL107" s="896"/>
      <c r="AM107" s="211"/>
      <c r="AN107" s="237"/>
      <c r="AO107" s="237"/>
      <c r="AP107" s="897"/>
      <c r="AQ107" s="898"/>
      <c r="AR107" s="898"/>
      <c r="AS107" s="898"/>
      <c r="AT107" s="898"/>
      <c r="AU107" s="898"/>
      <c r="AV107" s="898"/>
      <c r="AW107" s="898"/>
      <c r="AX107" s="646"/>
      <c r="AY107" s="646"/>
      <c r="AZ107" s="646"/>
      <c r="BA107" s="646"/>
      <c r="BB107" s="646"/>
      <c r="BC107" s="646"/>
      <c r="BD107" s="646"/>
      <c r="BE107" s="646"/>
      <c r="BF107" s="646"/>
      <c r="BG107" s="646"/>
      <c r="BH107" s="646"/>
      <c r="BI107" s="646"/>
      <c r="BJ107" s="646"/>
      <c r="BK107" s="196"/>
      <c r="BL107" s="107"/>
    </row>
    <row r="108" spans="1:68">
      <c r="AE108" s="99"/>
      <c r="AF108" s="80"/>
      <c r="AG108" s="80"/>
      <c r="AH108" s="80"/>
      <c r="AI108" s="80"/>
      <c r="AJ108" s="80"/>
      <c r="AK108" s="80"/>
      <c r="AL108" s="896"/>
      <c r="AM108" s="240"/>
      <c r="AN108" s="241"/>
      <c r="AO108" s="241"/>
      <c r="AP108" s="641"/>
      <c r="AQ108" s="898"/>
      <c r="AR108" s="898"/>
      <c r="AS108" s="898"/>
      <c r="AT108" s="898"/>
      <c r="AU108" s="898"/>
      <c r="AV108" s="898"/>
      <c r="AW108" s="898"/>
      <c r="AX108" s="646"/>
      <c r="AY108" s="646"/>
      <c r="AZ108" s="646"/>
      <c r="BA108" s="646"/>
      <c r="BB108" s="646"/>
      <c r="BC108" s="646"/>
      <c r="BD108" s="646"/>
      <c r="BE108" s="646"/>
      <c r="BF108" s="646"/>
      <c r="BG108" s="646"/>
      <c r="BH108" s="646"/>
      <c r="BI108" s="646"/>
      <c r="BJ108" s="646"/>
      <c r="BK108" s="196"/>
      <c r="BL108" s="107"/>
    </row>
    <row r="109" spans="1:68">
      <c r="AF109" s="80"/>
      <c r="AG109" s="80"/>
      <c r="AH109" s="80"/>
      <c r="AI109" s="80"/>
      <c r="AJ109" s="80"/>
      <c r="AK109" s="80"/>
      <c r="AL109" s="896"/>
      <c r="AM109" s="211"/>
      <c r="AN109" s="237"/>
      <c r="AO109" s="237"/>
      <c r="AP109" s="897"/>
      <c r="AQ109" s="905"/>
      <c r="AR109" s="905"/>
      <c r="AS109" s="905"/>
      <c r="AT109" s="905"/>
      <c r="AU109" s="905"/>
      <c r="AV109" s="905"/>
      <c r="AW109" s="905"/>
      <c r="AX109" s="642"/>
      <c r="AY109" s="642"/>
      <c r="AZ109" s="642"/>
      <c r="BA109" s="642"/>
      <c r="BB109" s="642"/>
      <c r="BC109" s="642"/>
      <c r="BD109" s="642"/>
      <c r="BE109" s="642"/>
      <c r="BF109" s="642"/>
      <c r="BG109" s="642"/>
      <c r="BH109" s="642"/>
      <c r="BI109" s="642"/>
      <c r="BJ109" s="642"/>
      <c r="BK109" s="196"/>
      <c r="BL109" s="107"/>
    </row>
    <row r="110" spans="1:68">
      <c r="AF110" s="80"/>
      <c r="AG110" s="80"/>
      <c r="AH110" s="80"/>
      <c r="AI110" s="80"/>
      <c r="AJ110" s="80"/>
      <c r="AK110" s="80"/>
      <c r="AL110" s="896"/>
      <c r="AM110" s="211"/>
      <c r="AN110" s="237"/>
      <c r="AO110" s="237"/>
      <c r="AP110" s="897"/>
      <c r="AQ110" s="905"/>
      <c r="AR110" s="905"/>
      <c r="AS110" s="905"/>
      <c r="AT110" s="905"/>
      <c r="AU110" s="905"/>
      <c r="AV110" s="905"/>
      <c r="AW110" s="905"/>
      <c r="AX110" s="642"/>
      <c r="AY110" s="642"/>
      <c r="AZ110" s="642"/>
      <c r="BA110" s="642"/>
      <c r="BB110" s="642"/>
      <c r="BC110" s="642"/>
      <c r="BD110" s="642"/>
      <c r="BE110" s="642"/>
      <c r="BF110" s="642"/>
      <c r="BG110" s="642"/>
      <c r="BH110" s="642"/>
      <c r="BI110" s="642"/>
      <c r="BJ110" s="642"/>
      <c r="BK110" s="196"/>
      <c r="BL110" s="107"/>
    </row>
    <row r="111" spans="1:68">
      <c r="AF111" s="80"/>
      <c r="AG111" s="80"/>
      <c r="AH111" s="80"/>
      <c r="AI111" s="80"/>
      <c r="AJ111" s="80"/>
      <c r="AK111" s="80"/>
      <c r="AL111" s="896"/>
      <c r="AM111" s="211"/>
      <c r="AN111" s="237"/>
      <c r="AO111" s="237"/>
      <c r="AP111" s="897"/>
      <c r="AQ111" s="905"/>
      <c r="AR111" s="905"/>
      <c r="AS111" s="905"/>
      <c r="AT111" s="905"/>
      <c r="AU111" s="905"/>
      <c r="AV111" s="905"/>
      <c r="AW111" s="905"/>
      <c r="AX111" s="642"/>
      <c r="AY111" s="642"/>
      <c r="AZ111" s="642"/>
      <c r="BA111" s="642"/>
      <c r="BB111" s="642"/>
      <c r="BC111" s="642"/>
      <c r="BD111" s="642"/>
      <c r="BE111" s="642"/>
      <c r="BF111" s="642"/>
      <c r="BG111" s="642"/>
      <c r="BH111" s="642"/>
      <c r="BI111" s="642"/>
      <c r="BJ111" s="642"/>
      <c r="BK111" s="196"/>
      <c r="BL111" s="107"/>
    </row>
    <row r="112" spans="1:68">
      <c r="AF112" s="80"/>
      <c r="AG112" s="80"/>
      <c r="AH112" s="80"/>
      <c r="AI112" s="80"/>
      <c r="AJ112" s="80"/>
      <c r="AK112" s="80"/>
      <c r="AL112" s="896"/>
      <c r="AM112" s="240"/>
      <c r="AN112" s="241"/>
      <c r="AO112" s="241"/>
      <c r="AP112" s="238"/>
      <c r="AQ112" s="898"/>
      <c r="AR112" s="898"/>
      <c r="AS112" s="898"/>
      <c r="AT112" s="898"/>
      <c r="AU112" s="898"/>
      <c r="AV112" s="898"/>
      <c r="AW112" s="898"/>
      <c r="AX112" s="646"/>
      <c r="AY112" s="646"/>
      <c r="AZ112" s="646"/>
      <c r="BA112" s="646"/>
      <c r="BB112" s="646"/>
      <c r="BC112" s="646"/>
      <c r="BD112" s="646"/>
      <c r="BE112" s="646"/>
      <c r="BF112" s="646"/>
      <c r="BG112" s="646"/>
      <c r="BH112" s="646"/>
      <c r="BI112" s="646"/>
      <c r="BJ112" s="646"/>
      <c r="BK112" s="196"/>
      <c r="BL112" s="107"/>
    </row>
    <row r="113" spans="32:64">
      <c r="AF113" s="80"/>
      <c r="AG113" s="80"/>
      <c r="AH113" s="80"/>
      <c r="AI113" s="80"/>
      <c r="AJ113" s="80"/>
      <c r="AK113" s="80"/>
      <c r="AL113" s="80"/>
      <c r="AM113" s="80"/>
      <c r="AN113" s="80"/>
      <c r="AO113" s="80"/>
      <c r="AP113" s="242"/>
      <c r="AQ113" s="80"/>
      <c r="AR113" s="86"/>
      <c r="AS113" s="80"/>
      <c r="AT113" s="80"/>
      <c r="AU113" s="80"/>
      <c r="AV113" s="80"/>
      <c r="AW113" s="80"/>
      <c r="AX113" s="80"/>
      <c r="AY113" s="80"/>
      <c r="AZ113" s="80"/>
      <c r="BA113" s="80"/>
      <c r="BB113" s="80"/>
      <c r="BC113" s="80"/>
      <c r="BD113" s="80"/>
      <c r="BE113" s="80"/>
      <c r="BF113" s="80"/>
      <c r="BG113" s="80"/>
      <c r="BH113" s="80"/>
      <c r="BI113" s="80"/>
      <c r="BJ113" s="80"/>
      <c r="BK113" s="196"/>
      <c r="BL113" s="107"/>
    </row>
    <row r="114" spans="32:64" ht="23.25" customHeight="1">
      <c r="AF114" s="80"/>
      <c r="AG114" s="80"/>
      <c r="AH114" s="80"/>
      <c r="AI114" s="80"/>
      <c r="AJ114" s="80"/>
      <c r="AK114" s="80"/>
      <c r="AL114" s="243"/>
      <c r="AM114" s="243"/>
      <c r="AN114" s="243"/>
      <c r="AO114" s="243"/>
      <c r="AP114" s="641"/>
      <c r="AQ114" s="893"/>
      <c r="AR114" s="893"/>
      <c r="AS114" s="893"/>
      <c r="AT114" s="893"/>
      <c r="AU114" s="893"/>
      <c r="AV114" s="893"/>
      <c r="AW114" s="893"/>
      <c r="AX114" s="645"/>
      <c r="AY114" s="645"/>
      <c r="AZ114" s="645"/>
      <c r="BA114" s="645"/>
      <c r="BB114" s="645"/>
      <c r="BC114" s="645"/>
      <c r="BD114" s="645"/>
      <c r="BE114" s="645"/>
      <c r="BF114" s="645"/>
      <c r="BG114" s="645"/>
      <c r="BH114" s="645"/>
      <c r="BI114" s="645"/>
      <c r="BJ114" s="645"/>
      <c r="BK114" s="196"/>
      <c r="BL114" s="107"/>
    </row>
    <row r="115" spans="32:64" ht="23.25" customHeight="1">
      <c r="AF115" s="80"/>
      <c r="AG115" s="80"/>
      <c r="AH115" s="80"/>
      <c r="AI115" s="80"/>
      <c r="AJ115" s="80"/>
      <c r="AK115" s="80"/>
      <c r="AL115" s="243"/>
      <c r="AM115" s="243"/>
      <c r="AN115" s="243"/>
      <c r="AO115" s="243"/>
      <c r="AP115" s="641"/>
      <c r="AQ115" s="893"/>
      <c r="AR115" s="893"/>
      <c r="AS115" s="893"/>
      <c r="AT115" s="893"/>
      <c r="AU115" s="893"/>
      <c r="AV115" s="893"/>
      <c r="AW115" s="893"/>
      <c r="AX115" s="645"/>
      <c r="AY115" s="645"/>
      <c r="AZ115" s="645"/>
      <c r="BA115" s="645"/>
      <c r="BB115" s="645"/>
      <c r="BC115" s="645"/>
      <c r="BD115" s="645"/>
      <c r="BE115" s="645"/>
      <c r="BF115" s="645"/>
      <c r="BG115" s="645"/>
      <c r="BH115" s="645"/>
      <c r="BI115" s="645"/>
      <c r="BJ115" s="645"/>
      <c r="BK115" s="196"/>
      <c r="BL115" s="107"/>
    </row>
    <row r="116" spans="32:64">
      <c r="AF116" s="80"/>
      <c r="AG116" s="80"/>
      <c r="AH116" s="80"/>
      <c r="AI116" s="80"/>
      <c r="AJ116" s="80"/>
      <c r="AK116" s="80"/>
      <c r="AL116" s="236"/>
      <c r="AM116" s="211"/>
      <c r="AN116" s="237"/>
      <c r="AO116" s="237"/>
      <c r="AP116" s="238"/>
      <c r="AQ116" s="239"/>
      <c r="AR116" s="239"/>
      <c r="AS116" s="239"/>
      <c r="AT116" s="239"/>
      <c r="AU116" s="239"/>
      <c r="AV116" s="239"/>
      <c r="AW116" s="239"/>
      <c r="AX116" s="239"/>
      <c r="AY116" s="239"/>
      <c r="AZ116" s="239"/>
      <c r="BA116" s="239"/>
      <c r="BB116" s="239"/>
      <c r="BC116" s="239"/>
      <c r="BD116" s="239"/>
      <c r="BE116" s="239"/>
      <c r="BF116" s="239"/>
      <c r="BG116" s="239"/>
      <c r="BH116" s="239"/>
      <c r="BI116" s="239"/>
      <c r="BJ116" s="239"/>
      <c r="BK116" s="196"/>
      <c r="BL116" s="107"/>
    </row>
    <row r="117" spans="32:64">
      <c r="AF117" s="80"/>
      <c r="AG117" s="80"/>
      <c r="AH117" s="80"/>
      <c r="AI117" s="80"/>
      <c r="AJ117" s="80"/>
      <c r="AK117" s="80"/>
      <c r="AL117" s="244"/>
      <c r="AM117" s="80"/>
      <c r="AN117" s="80"/>
      <c r="AO117" s="80"/>
      <c r="AP117" s="80"/>
      <c r="AQ117" s="80"/>
      <c r="AR117" s="242"/>
      <c r="AS117" s="80"/>
      <c r="AT117" s="80"/>
      <c r="AU117" s="80"/>
      <c r="AV117" s="80"/>
      <c r="AW117" s="80"/>
      <c r="AX117" s="80"/>
      <c r="AY117" s="80"/>
      <c r="AZ117" s="80"/>
      <c r="BA117" s="80"/>
      <c r="BB117" s="80"/>
      <c r="BC117" s="80"/>
      <c r="BD117" s="80"/>
      <c r="BE117" s="80"/>
      <c r="BF117" s="80"/>
      <c r="BG117" s="80"/>
      <c r="BH117" s="80"/>
      <c r="BI117" s="80"/>
      <c r="BJ117" s="80"/>
      <c r="BK117" s="196"/>
      <c r="BL117" s="107"/>
    </row>
    <row r="118" spans="32:64">
      <c r="AF118" s="80"/>
      <c r="AG118" s="80"/>
      <c r="AH118" s="80"/>
      <c r="AI118" s="80"/>
      <c r="AJ118" s="80"/>
      <c r="AK118" s="80"/>
      <c r="AL118" s="237"/>
      <c r="AM118" s="80"/>
      <c r="AN118" s="80"/>
      <c r="AO118" s="80"/>
      <c r="AP118" s="80"/>
      <c r="AQ118" s="80"/>
      <c r="AR118" s="242"/>
      <c r="AS118" s="80"/>
      <c r="AT118" s="80"/>
      <c r="AU118" s="80"/>
      <c r="AV118" s="80"/>
      <c r="AW118" s="80"/>
      <c r="AX118" s="80"/>
      <c r="AY118" s="80"/>
      <c r="AZ118" s="80"/>
      <c r="BA118" s="80"/>
      <c r="BB118" s="80"/>
      <c r="BC118" s="80"/>
      <c r="BD118" s="80"/>
      <c r="BE118" s="80"/>
      <c r="BF118" s="80"/>
      <c r="BG118" s="80"/>
      <c r="BH118" s="80"/>
      <c r="BI118" s="80"/>
      <c r="BJ118" s="80"/>
      <c r="BK118" s="196"/>
      <c r="BL118" s="107"/>
    </row>
    <row r="119" spans="32:64">
      <c r="AF119" s="80"/>
      <c r="AG119" s="80"/>
      <c r="AH119" s="80"/>
      <c r="AI119" s="80"/>
      <c r="AJ119" s="80"/>
      <c r="AK119" s="80"/>
      <c r="AL119" s="237"/>
      <c r="AM119" s="80"/>
      <c r="AN119" s="80"/>
      <c r="AO119" s="80"/>
      <c r="AP119" s="80"/>
      <c r="AQ119" s="80"/>
      <c r="AR119" s="242"/>
      <c r="AS119" s="80"/>
      <c r="AT119" s="80"/>
      <c r="AU119" s="80"/>
      <c r="AV119" s="80"/>
      <c r="AW119" s="80"/>
      <c r="AX119" s="80"/>
      <c r="AY119" s="80"/>
      <c r="AZ119" s="80"/>
      <c r="BA119" s="80"/>
      <c r="BB119" s="80"/>
      <c r="BC119" s="80"/>
      <c r="BD119" s="80"/>
      <c r="BE119" s="80"/>
      <c r="BF119" s="80"/>
      <c r="BG119" s="80"/>
      <c r="BH119" s="80"/>
      <c r="BI119" s="80"/>
      <c r="BJ119" s="80"/>
      <c r="BK119" s="196"/>
      <c r="BL119" s="107"/>
    </row>
    <row r="120" spans="32:64">
      <c r="AF120" s="80"/>
      <c r="AG120" s="80"/>
      <c r="AH120" s="80"/>
      <c r="AI120" s="80"/>
      <c r="AJ120" s="80"/>
      <c r="AK120" s="80"/>
      <c r="AL120" s="211"/>
      <c r="AM120" s="80"/>
      <c r="AN120" s="80"/>
      <c r="AO120" s="80"/>
      <c r="AP120" s="80"/>
      <c r="AQ120" s="80"/>
      <c r="AR120" s="242"/>
      <c r="AS120" s="80"/>
      <c r="AT120" s="80"/>
      <c r="AU120" s="80"/>
      <c r="AV120" s="80"/>
      <c r="AW120" s="80"/>
      <c r="AX120" s="80"/>
      <c r="AY120" s="80"/>
      <c r="AZ120" s="80"/>
      <c r="BA120" s="80"/>
      <c r="BB120" s="80"/>
      <c r="BC120" s="80"/>
      <c r="BD120" s="80"/>
      <c r="BE120" s="80"/>
      <c r="BF120" s="80"/>
      <c r="BG120" s="80"/>
      <c r="BH120" s="80"/>
      <c r="BI120" s="80"/>
      <c r="BJ120" s="80"/>
      <c r="BK120" s="196"/>
      <c r="BL120" s="107"/>
    </row>
    <row r="121" spans="32:64">
      <c r="AF121" s="80"/>
      <c r="AG121" s="80"/>
      <c r="AH121" s="80"/>
      <c r="AI121" s="80"/>
      <c r="AJ121" s="80"/>
      <c r="AK121" s="80"/>
      <c r="AL121" s="242"/>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196"/>
      <c r="BL121" s="107"/>
    </row>
    <row r="122" spans="32:64">
      <c r="AF122" s="80"/>
      <c r="AG122" s="80"/>
      <c r="AH122" s="80"/>
      <c r="AI122" s="80"/>
      <c r="AJ122" s="80"/>
      <c r="AK122" s="80"/>
      <c r="AL122" s="242"/>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196"/>
      <c r="BL122" s="107"/>
    </row>
    <row r="123" spans="32:64">
      <c r="AF123" s="80"/>
      <c r="AG123" s="80"/>
      <c r="AH123" s="80"/>
      <c r="AI123" s="80"/>
      <c r="AJ123" s="80"/>
      <c r="AK123" s="80"/>
      <c r="AL123" s="242"/>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196"/>
      <c r="BL123" s="107"/>
    </row>
    <row r="124" spans="32:64">
      <c r="AF124" s="80"/>
      <c r="AG124" s="80"/>
      <c r="AH124" s="80"/>
      <c r="AI124" s="80"/>
      <c r="AJ124" s="80"/>
      <c r="AK124" s="80"/>
      <c r="AL124" s="242"/>
      <c r="AM124" s="80"/>
      <c r="AN124" s="80"/>
      <c r="AO124" s="80"/>
      <c r="AP124" s="80"/>
      <c r="AQ124" s="80"/>
      <c r="AR124" s="80"/>
      <c r="AS124" s="80"/>
      <c r="AT124" s="245"/>
      <c r="AU124" s="245"/>
      <c r="AV124" s="245"/>
      <c r="AW124" s="245"/>
      <c r="AX124" s="246"/>
      <c r="AY124" s="246"/>
      <c r="AZ124" s="246"/>
      <c r="BA124" s="246"/>
      <c r="BB124" s="246"/>
      <c r="BC124" s="246"/>
      <c r="BD124" s="246"/>
      <c r="BE124" s="246"/>
      <c r="BF124" s="246"/>
      <c r="BG124" s="246"/>
      <c r="BH124" s="246"/>
      <c r="BI124" s="246"/>
      <c r="BJ124" s="246"/>
      <c r="BK124" s="196"/>
      <c r="BL124" s="107"/>
    </row>
    <row r="125" spans="32:64">
      <c r="AF125" s="80"/>
      <c r="AG125" s="80"/>
      <c r="AH125" s="80"/>
      <c r="AI125" s="80"/>
      <c r="AJ125" s="80"/>
      <c r="AK125" s="80"/>
      <c r="AL125" s="211"/>
      <c r="AM125" s="80"/>
      <c r="AN125" s="80"/>
      <c r="AO125" s="80"/>
      <c r="AP125" s="80"/>
      <c r="AQ125" s="80"/>
      <c r="AR125" s="80"/>
      <c r="AS125" s="80"/>
      <c r="AT125" s="245"/>
      <c r="AU125" s="245"/>
      <c r="AV125" s="245"/>
      <c r="AW125" s="245"/>
      <c r="AX125" s="246"/>
      <c r="AY125" s="246"/>
      <c r="AZ125" s="246"/>
      <c r="BA125" s="246"/>
      <c r="BB125" s="246"/>
      <c r="BC125" s="246"/>
      <c r="BD125" s="246"/>
      <c r="BE125" s="246"/>
      <c r="BF125" s="246"/>
      <c r="BG125" s="246"/>
      <c r="BH125" s="246"/>
      <c r="BI125" s="246"/>
      <c r="BJ125" s="246"/>
      <c r="BK125" s="196"/>
      <c r="BL125" s="107"/>
    </row>
    <row r="126" spans="32:64">
      <c r="AF126" s="80"/>
      <c r="AG126" s="80"/>
      <c r="AH126" s="80"/>
      <c r="AI126" s="80"/>
      <c r="AJ126" s="80"/>
      <c r="AK126" s="80"/>
      <c r="AL126" s="211"/>
      <c r="AM126" s="80"/>
      <c r="AN126" s="80"/>
      <c r="AO126" s="80"/>
      <c r="AP126" s="80"/>
      <c r="AQ126" s="80"/>
      <c r="AR126" s="80"/>
      <c r="AS126" s="80"/>
      <c r="AT126" s="245"/>
      <c r="AU126" s="245"/>
      <c r="AV126" s="245"/>
      <c r="AW126" s="245"/>
      <c r="AX126" s="246"/>
      <c r="AY126" s="246"/>
      <c r="AZ126" s="246"/>
      <c r="BA126" s="246"/>
      <c r="BB126" s="246"/>
      <c r="BC126" s="246"/>
      <c r="BD126" s="246"/>
      <c r="BE126" s="246"/>
      <c r="BF126" s="246"/>
      <c r="BG126" s="246"/>
      <c r="BH126" s="246"/>
      <c r="BI126" s="246"/>
      <c r="BJ126" s="246"/>
      <c r="BK126" s="196"/>
      <c r="BL126" s="107"/>
    </row>
    <row r="127" spans="32:64">
      <c r="AF127" s="80"/>
      <c r="AG127" s="80"/>
      <c r="AH127" s="80"/>
      <c r="AI127" s="80"/>
      <c r="AJ127" s="80"/>
      <c r="AK127" s="80"/>
      <c r="AL127" s="211"/>
      <c r="AM127" s="80"/>
      <c r="AN127" s="80"/>
      <c r="AO127" s="80"/>
      <c r="AP127" s="80"/>
      <c r="AQ127" s="80"/>
      <c r="AR127" s="80"/>
      <c r="AS127" s="80"/>
      <c r="AT127" s="245"/>
      <c r="AU127" s="245"/>
      <c r="AV127" s="245"/>
      <c r="AW127" s="245"/>
      <c r="AX127" s="246"/>
      <c r="AY127" s="246"/>
      <c r="AZ127" s="246"/>
      <c r="BA127" s="246"/>
      <c r="BB127" s="246"/>
      <c r="BC127" s="246"/>
      <c r="BD127" s="246"/>
      <c r="BE127" s="246"/>
      <c r="BF127" s="246"/>
      <c r="BG127" s="246"/>
      <c r="BH127" s="246"/>
      <c r="BI127" s="246"/>
      <c r="BJ127" s="246"/>
      <c r="BK127" s="196"/>
      <c r="BL127" s="107"/>
    </row>
    <row r="128" spans="32:64">
      <c r="AF128" s="80"/>
      <c r="AG128" s="80"/>
      <c r="AH128" s="80"/>
      <c r="AI128" s="80"/>
      <c r="AJ128" s="80"/>
      <c r="AK128" s="80"/>
      <c r="AL128" s="211"/>
      <c r="AM128" s="80"/>
      <c r="AN128" s="80"/>
      <c r="AO128" s="80"/>
      <c r="AP128" s="80"/>
      <c r="AQ128" s="80"/>
      <c r="AR128" s="80"/>
      <c r="AS128" s="80"/>
      <c r="AT128" s="245"/>
      <c r="AU128" s="245"/>
      <c r="AV128" s="245"/>
      <c r="AW128" s="245"/>
      <c r="AX128" s="247"/>
      <c r="AY128" s="247"/>
      <c r="AZ128" s="247"/>
      <c r="BA128" s="247"/>
      <c r="BB128" s="247"/>
      <c r="BC128" s="247"/>
      <c r="BD128" s="247"/>
      <c r="BE128" s="247"/>
      <c r="BF128" s="247"/>
      <c r="BG128" s="247"/>
      <c r="BH128" s="247"/>
      <c r="BI128" s="247"/>
      <c r="BJ128" s="247"/>
      <c r="BK128" s="196"/>
      <c r="BL128" s="107"/>
    </row>
    <row r="129" spans="32:63">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K129" s="196"/>
    </row>
  </sheetData>
  <mergeCells count="176">
    <mergeCell ref="CC1:CF1"/>
    <mergeCell ref="S6:U6"/>
    <mergeCell ref="A1:G2"/>
    <mergeCell ref="H1:S2"/>
    <mergeCell ref="T1:U2"/>
    <mergeCell ref="V1:V2"/>
    <mergeCell ref="BZ1:CB1"/>
    <mergeCell ref="S9:U9"/>
    <mergeCell ref="CG1:CJ1"/>
    <mergeCell ref="CK1:CM1"/>
    <mergeCell ref="A3:R5"/>
    <mergeCell ref="S3:V3"/>
    <mergeCell ref="S4:U4"/>
    <mergeCell ref="S5:U5"/>
    <mergeCell ref="V5:V8"/>
    <mergeCell ref="A6:C7"/>
    <mergeCell ref="D6:R6"/>
    <mergeCell ref="A13:G14"/>
    <mergeCell ref="D7:J7"/>
    <mergeCell ref="K7:R7"/>
    <mergeCell ref="S7:U7"/>
    <mergeCell ref="A8:C10"/>
    <mergeCell ref="D8:J8"/>
    <mergeCell ref="K8:R8"/>
    <mergeCell ref="S8:U8"/>
    <mergeCell ref="D9:J9"/>
    <mergeCell ref="K9:R9"/>
    <mergeCell ref="D10:J10"/>
    <mergeCell ref="K10:R10"/>
    <mergeCell ref="S10:U10"/>
    <mergeCell ref="A11:H12"/>
    <mergeCell ref="I11:R12"/>
    <mergeCell ref="S11:U11"/>
    <mergeCell ref="Q13:Q14"/>
    <mergeCell ref="R13:R14"/>
    <mergeCell ref="AK13:AQ13"/>
    <mergeCell ref="AX13:AY13"/>
    <mergeCell ref="BL13:BM13"/>
    <mergeCell ref="S14:U14"/>
    <mergeCell ref="V11:V14"/>
    <mergeCell ref="A15:A17"/>
    <mergeCell ref="B15:G15"/>
    <mergeCell ref="AK15:AK17"/>
    <mergeCell ref="AL15:AQ15"/>
    <mergeCell ref="H13:H14"/>
    <mergeCell ref="I13:I14"/>
    <mergeCell ref="J13:J14"/>
    <mergeCell ref="K13:K14"/>
    <mergeCell ref="L13:L14"/>
    <mergeCell ref="P13:P14"/>
    <mergeCell ref="M13:M14"/>
    <mergeCell ref="N13:N14"/>
    <mergeCell ref="O13:O14"/>
    <mergeCell ref="BN15:BN18"/>
    <mergeCell ref="BO15:BO18"/>
    <mergeCell ref="B16:G16"/>
    <mergeCell ref="AL16:AQ16"/>
    <mergeCell ref="B17:G17"/>
    <mergeCell ref="AL17:AQ17"/>
    <mergeCell ref="A18:A21"/>
    <mergeCell ref="B18:G18"/>
    <mergeCell ref="AK18:AK20"/>
    <mergeCell ref="AL18:AQ18"/>
    <mergeCell ref="B19:G19"/>
    <mergeCell ref="AL19:AQ19"/>
    <mergeCell ref="BO19:BO20"/>
    <mergeCell ref="B20:G20"/>
    <mergeCell ref="AL20:AQ20"/>
    <mergeCell ref="B21:G21"/>
    <mergeCell ref="AL21:AQ21"/>
    <mergeCell ref="A22:A25"/>
    <mergeCell ref="B22:G22"/>
    <mergeCell ref="AK22:AK25"/>
    <mergeCell ref="AL22:AQ22"/>
    <mergeCell ref="B23:G23"/>
    <mergeCell ref="AL23:AQ23"/>
    <mergeCell ref="B24:G24"/>
    <mergeCell ref="AL24:AQ24"/>
    <mergeCell ref="B25:G25"/>
    <mergeCell ref="AL25:AQ25"/>
    <mergeCell ref="A26:A28"/>
    <mergeCell ref="B26:G26"/>
    <mergeCell ref="AK26:AK28"/>
    <mergeCell ref="AL26:AQ26"/>
    <mergeCell ref="B27:G27"/>
    <mergeCell ref="AL27:AQ27"/>
    <mergeCell ref="B28:G28"/>
    <mergeCell ref="AL28:AQ28"/>
    <mergeCell ref="A29:V29"/>
    <mergeCell ref="A30:V36"/>
    <mergeCell ref="A37:G37"/>
    <mergeCell ref="H37:S37"/>
    <mergeCell ref="T37:U37"/>
    <mergeCell ref="A38:V38"/>
    <mergeCell ref="AO38:AT39"/>
    <mergeCell ref="AX38:BQ39"/>
    <mergeCell ref="BS38:CC39"/>
    <mergeCell ref="CD38:CJ39"/>
    <mergeCell ref="A39:D41"/>
    <mergeCell ref="E39:M39"/>
    <mergeCell ref="O39:Q42"/>
    <mergeCell ref="R39:U39"/>
    <mergeCell ref="E40:M40"/>
    <mergeCell ref="R40:U40"/>
    <mergeCell ref="E41:M41"/>
    <mergeCell ref="R41:U41"/>
    <mergeCell ref="A42:D45"/>
    <mergeCell ref="E42:M42"/>
    <mergeCell ref="R42:U42"/>
    <mergeCell ref="E43:M43"/>
    <mergeCell ref="O43:Q45"/>
    <mergeCell ref="R43:U43"/>
    <mergeCell ref="E44:M44"/>
    <mergeCell ref="R44:U44"/>
    <mergeCell ref="E45:M45"/>
    <mergeCell ref="R45:U45"/>
    <mergeCell ref="A46:V46"/>
    <mergeCell ref="A47:V47"/>
    <mergeCell ref="A48:R48"/>
    <mergeCell ref="B49:R49"/>
    <mergeCell ref="B50:R50"/>
    <mergeCell ref="B51:R51"/>
    <mergeCell ref="A52:R52"/>
    <mergeCell ref="B53:R53"/>
    <mergeCell ref="B54:R54"/>
    <mergeCell ref="A55:R55"/>
    <mergeCell ref="B56:R56"/>
    <mergeCell ref="B57:R57"/>
    <mergeCell ref="B58:R58"/>
    <mergeCell ref="B59:R59"/>
    <mergeCell ref="B60:R60"/>
    <mergeCell ref="A61:R61"/>
    <mergeCell ref="B62:R62"/>
    <mergeCell ref="A63:V63"/>
    <mergeCell ref="B64:S64"/>
    <mergeCell ref="T64:U64"/>
    <mergeCell ref="A65:V66"/>
    <mergeCell ref="A67:D67"/>
    <mergeCell ref="A68:D68"/>
    <mergeCell ref="A69:D69"/>
    <mergeCell ref="G69:N69"/>
    <mergeCell ref="P69:U69"/>
    <mergeCell ref="A70:D70"/>
    <mergeCell ref="G70:N70"/>
    <mergeCell ref="P70:U70"/>
    <mergeCell ref="E72:T72"/>
    <mergeCell ref="V72:V73"/>
    <mergeCell ref="A82:C82"/>
    <mergeCell ref="A83:C83"/>
    <mergeCell ref="A94:V95"/>
    <mergeCell ref="A98:D98"/>
    <mergeCell ref="E98:H98"/>
    <mergeCell ref="I98:L98"/>
    <mergeCell ref="M98:P98"/>
    <mergeCell ref="Q98:U98"/>
    <mergeCell ref="V98:Y98"/>
    <mergeCell ref="Z98:AC98"/>
    <mergeCell ref="AD98:AG98"/>
    <mergeCell ref="AH98:AK98"/>
    <mergeCell ref="AL98:AO98"/>
    <mergeCell ref="AP98:AS98"/>
    <mergeCell ref="AW98:BH98"/>
    <mergeCell ref="AF104:AH104"/>
    <mergeCell ref="AI104:AL104"/>
    <mergeCell ref="AM104:AO104"/>
    <mergeCell ref="AP104:AQ104"/>
    <mergeCell ref="AQ115:AW115"/>
    <mergeCell ref="AL106:AL108"/>
    <mergeCell ref="AP106:AP107"/>
    <mergeCell ref="AQ106:AW107"/>
    <mergeCell ref="AQ108:AW108"/>
    <mergeCell ref="AL109:AL112"/>
    <mergeCell ref="AP109:AP111"/>
    <mergeCell ref="AQ109:AW111"/>
    <mergeCell ref="AQ112:AW112"/>
    <mergeCell ref="AQ114:AW114"/>
  </mergeCells>
  <conditionalFormatting sqref="CD38:CJ39">
    <cfRule type="colorScale" priority="1">
      <colorScale>
        <cfvo type="num" val="#REF!"/>
        <cfvo type="num" val="#REF!"/>
        <cfvo type="num" val="#REF!"/>
        <color rgb="FFFF0000"/>
        <color rgb="FFFFFF00"/>
        <color rgb="FF00B050"/>
      </colorScale>
    </cfRule>
    <cfRule type="colorScale" priority="2">
      <colorScale>
        <cfvo type="formula" val="#REF!"/>
        <cfvo type="formula" val="#REF!"/>
        <cfvo type="percent" val="#REF!"/>
        <color rgb="FFFF0000"/>
        <color rgb="FFFFFF00"/>
        <color rgb="FF00B050"/>
      </colorScale>
    </cfRule>
    <cfRule type="colorScale" priority="3">
      <colorScale>
        <cfvo type="formula" val="#REF!"/>
        <cfvo type="formula" val="#REF!"/>
        <cfvo type="formula" val="#REF!"/>
        <color rgb="FFFF0000"/>
        <color rgb="FFFFFF00"/>
        <color rgb="FF63BE7B"/>
      </colorScale>
    </cfRule>
  </conditionalFormatting>
  <dataValidations count="6">
    <dataValidation type="list" allowBlank="1" showInputMessage="1" showErrorMessage="1" sqref="U15:U28" xr:uid="{00000000-0002-0000-0800-000000000000}">
      <formula1>$BX$15:$BX$18</formula1>
    </dataValidation>
    <dataValidation type="list" allowBlank="1" showInputMessage="1" showErrorMessage="1" sqref="T15:T28" xr:uid="{00000000-0002-0000-0800-000001000000}">
      <formula1>$BW$15:$BW$18</formula1>
    </dataValidation>
    <dataValidation type="list" allowBlank="1" showInputMessage="1" showErrorMessage="1" sqref="S15:S28" xr:uid="{00000000-0002-0000-0800-000004000000}">
      <formula1>$BV$15:$BV$18</formula1>
    </dataValidation>
    <dataValidation type="list" allowBlank="1" showInputMessage="1" showErrorMessage="1" sqref="I15:R28" xr:uid="{00000000-0002-0000-0800-000006000000}">
      <formula1>$BA$1</formula1>
    </dataValidation>
    <dataValidation type="list" allowBlank="1" showInputMessage="1" showErrorMessage="1" sqref="S62:V62 S49:V51 S53:V54 S56:V60" xr:uid="{00000000-0002-0000-0800-000007000000}">
      <formula1>$B$91</formula1>
    </dataValidation>
    <dataValidation type="list" allowBlank="1" showInputMessage="1" showErrorMessage="1" sqref="V64" xr:uid="{00000000-0002-0000-0800-000008000000}">
      <formula1>$B$84:$B$90</formula1>
    </dataValidation>
  </dataValidations>
  <printOptions horizontalCentered="1" verticalCentered="1"/>
  <pageMargins left="0.39370078740157483" right="0.39370078740157483" top="0.39370078740157483" bottom="0.39370078740157483" header="0.31496062992125984" footer="0.31496062992125984"/>
  <pageSetup paperSize="41" scale="50" fitToHeight="2" orientation="portrait" r:id="rId1"/>
  <rowBreaks count="1" manualBreakCount="1">
    <brk id="36" max="21"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ba925a7-499c-4a29-a005-81b4ebbe0bf8">
      <UserInfo>
        <DisplayName>Jean Liquitay Barria</DisplayName>
        <AccountId>1364</AccountId>
        <AccountType/>
      </UserInfo>
    </SharedWithUsers>
    <Regiones xmlns="ff3c2a1a-19ba-4cf3-b5ff-620b6f0e4d5f">
      <Value>Todas las regiones</Value>
    </Regiones>
    <Uso xmlns="ff3c2a1a-19ba-4cf3-b5ff-620b6f0e4d5f">
      <Value>Público (Interno y Externo)</Value>
    </Uso>
    <Tipo_x0020_Documento xmlns="ff3c2a1a-19ba-4cf3-b5ff-620b6f0e4d5f">
      <Value>Ficha técnica</Value>
    </Tipo_x0020_Documento>
    <Programa xmlns="ff3c2a1a-19ba-4cf3-b5ff-620b6f0e4d5f">Vivienda y Entorno</Programa>
    <L_x00ed_neas_x0020_Program_x00e1_ticas xmlns="ff3c2a1a-19ba-4cf3-b5ff-620b6f0e4d5f">
      <Value>Habitabilidad</Value>
    </L_x00ed_neas_x0020_Program_x00e1_ticas>
    <Comuna xmlns="ff3c2a1a-19ba-4cf3-b5ff-620b6f0e4d5f">
      <Value>Todas las comunas</Value>
    </Comuna>
    <Autor_x0020_Documento xmlns="ff3c2a1a-19ba-4cf3-b5ff-620b6f0e4d5f">FOSIS. Subdirección Gestión de Programas. Unidad de Vivienda y Entorno</Autor_x0020_Documento>
    <Ambito_x0020_Tematico xmlns="ff3c2a1a-19ba-4cf3-b5ff-620b6f0e4d5f">
      <Value>Acceso a la vivienda</Value>
      <Value>Bienes y servicios</Value>
      <Value>Intervención Social</Value>
      <Value>Vulnerabilidad social</Value>
      <Value>Calidad de Vida</Value>
      <Value>Control de Gestión</Value>
      <Value>Acceso a servicios básicos</Value>
      <Value>Higiene y Seguridad</Value>
      <Value>Pobreza</Value>
      <Value>Reciclaje</Value>
      <Value>Vivienda</Value>
    </Ambito_x0020_Tematico>
    <Paginas xmlns="ff3c2a1a-19ba-4cf3-b5ff-620b6f0e4d5f">24</Paginas>
    <A_x00f1_o xmlns="ff3c2a1a-19ba-4cf3-b5ff-620b6f0e4d5f">2020-01-01T03:00:00+00:00</A_x00f1_o>
    <Fecha_x0020_Termino_x0020_Proyecto xmlns="ff3c2a1a-19ba-4cf3-b5ff-620b6f0e4d5f" xsi:nil="true"/>
    <Provincias xmlns="ff3c2a1a-19ba-4cf3-b5ff-620b6f0e4d5f">
      <Value>Todas las provincias</Value>
    </Provincias>
    <Fecha_x0020_Inicio_x0020_Proyecto xmlns="ff3c2a1a-19ba-4cf3-b5ff-620b6f0e4d5f" xsi:nil="true"/>
    <Titulo_x0020_Documento xmlns="ff3c2a1a-19ba-4cf3-b5ff-620b6f0e4d5f">Informe recepción final </Titulo_x0020_Documento>
    <_dlc_DocId xmlns="7ba925a7-499c-4a29-a005-81b4ebbe0bf8">SZFZ3KM2WWSW-904731014-406</_dlc_DocId>
    <_dlc_DocIdUrl xmlns="7ba925a7-499c-4a29-a005-81b4ebbe0bf8">
      <Url>https://fosis.sharepoint.com/sites/cedoc/rep_documental/_layouts/15/DocIdRedir.aspx?ID=SZFZ3KM2WWSW-904731014-406</Url>
      <Description>SZFZ3KM2WWSW-904731014-406</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1340A7D1B4E07740B98A9BBD2FCF8209" ma:contentTypeVersion="22" ma:contentTypeDescription="Crear nuevo documento." ma:contentTypeScope="" ma:versionID="07ec675e748d16adbb389682f9d48710">
  <xsd:schema xmlns:xsd="http://www.w3.org/2001/XMLSchema" xmlns:xs="http://www.w3.org/2001/XMLSchema" xmlns:p="http://schemas.microsoft.com/office/2006/metadata/properties" xmlns:ns2="ff3c2a1a-19ba-4cf3-b5ff-620b6f0e4d5f" xmlns:ns3="7ba925a7-499c-4a29-a005-81b4ebbe0bf8" targetNamespace="http://schemas.microsoft.com/office/2006/metadata/properties" ma:root="true" ma:fieldsID="f72a143f6bead09c7d0f904069b32c9b" ns2:_="" ns3:_="">
    <xsd:import namespace="ff3c2a1a-19ba-4cf3-b5ff-620b6f0e4d5f"/>
    <xsd:import namespace="7ba925a7-499c-4a29-a005-81b4ebbe0bf8"/>
    <xsd:element name="properties">
      <xsd:complexType>
        <xsd:sequence>
          <xsd:element name="documentManagement">
            <xsd:complexType>
              <xsd:all>
                <xsd:element ref="ns2:Titulo_x0020_Documento"/>
                <xsd:element ref="ns2:Programa" minOccurs="0"/>
                <xsd:element ref="ns2:L_x00ed_neas_x0020_Program_x00e1_ticas" minOccurs="0"/>
                <xsd:element ref="ns2:Tipo_x0020_Documento" minOccurs="0"/>
                <xsd:element ref="ns2:Uso" minOccurs="0"/>
                <xsd:element ref="ns2:Paginas"/>
                <xsd:element ref="ns2:Regiones" minOccurs="0"/>
                <xsd:element ref="ns2:Provincias" minOccurs="0"/>
                <xsd:element ref="ns2:Comuna" minOccurs="0"/>
                <xsd:element ref="ns2:Autor_x0020_Documento"/>
                <xsd:element ref="ns2:Fecha_x0020_Inicio_x0020_Proyecto" minOccurs="0"/>
                <xsd:element ref="ns2:Fecha_x0020_Termino_x0020_Proyecto" minOccurs="0"/>
                <xsd:element ref="ns2:A_x00f1_o"/>
                <xsd:element ref="ns2:Ambito_x0020_Tematico" minOccurs="0"/>
                <xsd:element ref="ns3:_dlc_DocId" minOccurs="0"/>
                <xsd:element ref="ns3:_dlc_DocIdUrl" minOccurs="0"/>
                <xsd:element ref="ns3:_dlc_DocIdPersistId" minOccurs="0"/>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3c2a1a-19ba-4cf3-b5ff-620b6f0e4d5f" elementFormDefault="qualified">
    <xsd:import namespace="http://schemas.microsoft.com/office/2006/documentManagement/types"/>
    <xsd:import namespace="http://schemas.microsoft.com/office/infopath/2007/PartnerControls"/>
    <xsd:element name="Titulo_x0020_Documento" ma:index="1" ma:displayName="Titulo Documento" ma:description="Dato obligatorio" ma:internalName="Titulo_x0020_Documento">
      <xsd:simpleType>
        <xsd:restriction base="dms:Text">
          <xsd:maxLength value="255"/>
        </xsd:restriction>
      </xsd:simpleType>
    </xsd:element>
    <xsd:element name="Programa" ma:index="2" nillable="true" ma:displayName="Unidades Programaticas" ma:format="Dropdown" ma:internalName="Programa">
      <xsd:simpleType>
        <xsd:restriction base="dms:Choice">
          <xsd:enumeration value="Gestión Programática"/>
          <xsd:enumeration value="Coordinación y Planificación Programática"/>
          <xsd:enumeration value="Vivienda y Entorno"/>
          <xsd:enumeration value="Convenios de Innovación"/>
          <xsd:enumeration value="Seguridad y Oportunidades"/>
          <xsd:enumeration value="Habilitación Social"/>
          <xsd:enumeration value="Emprendimiento y Empleabilidad"/>
          <xsd:enumeration value="No Aplica"/>
        </xsd:restriction>
      </xsd:simpleType>
    </xsd:element>
    <xsd:element name="L_x00ed_neas_x0020_Program_x00e1_ticas" ma:index="3" nillable="true" ma:displayName="Programas" ma:format="Dropdown" ma:internalName="L_x00ed_neas_x0020_Program_x00e1_ticas">
      <xsd:complexType>
        <xsd:complexContent>
          <xsd:extension base="dms:MultiChoice">
            <xsd:sequence>
              <xsd:element name="Value" maxOccurs="unbounded" minOccurs="0" nillable="true">
                <xsd:simpleType>
                  <xsd:restriction base="dms:Choice">
                    <xsd:enumeration value="Habitabilidad"/>
                    <xsd:enumeration value="Autoconsumo"/>
                    <xsd:enumeration value="Apoyo Tu Hogar"/>
                    <xsd:enumeration value="Iniciativas Transversales"/>
                    <xsd:enumeration value="Innova"/>
                    <xsd:enumeration value="Eje"/>
                    <xsd:enumeration value="Acompañamiento Psicosocial"/>
                    <xsd:enumeration value="Acompañamiento Sociolaboral"/>
                    <xsd:enumeration value="Acción - Fortalecimiento de la Vida en Familia"/>
                    <xsd:enumeration value="Acción - Fortalecimiento de la Vida en Comunidad"/>
                    <xsd:enumeration value="Acción - Fortalecimiento de la Autogestión"/>
                    <xsd:enumeration value="Acción - Integración de las familias en comunidad"/>
                    <xsd:enumeration value="Acción Local (Ex Mas Territorio)"/>
                    <xsd:enumeration value="Educación Financiera (Adultos-Niños)"/>
                    <xsd:enumeration value="Yo Trabajo"/>
                    <xsd:enumeration value="Yo Trabajo Jóvenes"/>
                    <xsd:enumeration value="Apoyo Tu Plan Laboral"/>
                    <xsd:enumeration value="Acceso al Microcrédito"/>
                    <xsd:enumeration value="Yo Emprendo"/>
                    <xsd:enumeration value="Yo Emprendo Grupal"/>
                    <xsd:enumeration value="Yo Emprendo Semilla"/>
                    <xsd:enumeration value="No Aplica"/>
                    <xsd:enumeration value="Subsidio de Calefacción"/>
                    <xsd:enumeration value="Acción"/>
                  </xsd:restriction>
                </xsd:simpleType>
              </xsd:element>
            </xsd:sequence>
          </xsd:extension>
        </xsd:complexContent>
      </xsd:complexType>
    </xsd:element>
    <xsd:element name="Tipo_x0020_Documento" ma:index="4" nillable="true" ma:displayName="Tipo Documento" ma:description="Dato obligatorio" ma:format="Dropdown" ma:internalName="Tipo_x0020_Documento" ma:requiredMultiChoice="true">
      <xsd:complexType>
        <xsd:complexContent>
          <xsd:extension base="dms:MultiChoice">
            <xsd:sequence>
              <xsd:element name="Value" maxOccurs="unbounded" minOccurs="0" nillable="true">
                <xsd:simpleType>
                  <xsd:restriction base="dms:Choice">
                    <xsd:enumeration value="Acta"/>
                    <xsd:enumeration value="Asesoría"/>
                    <xsd:enumeration value="Bases"/>
                    <xsd:enumeration value="Boletín"/>
                    <xsd:enumeration value="Cápsula"/>
                    <xsd:enumeration value="Carta"/>
                    <xsd:enumeration value="CDC"/>
                    <xsd:enumeration value="CDI"/>
                    <xsd:enumeration value="Circular"/>
                    <xsd:enumeration value="Cometido"/>
                    <xsd:enumeration value="Contratación"/>
                    <xsd:enumeration value="Convenio"/>
                    <xsd:enumeration value="Criterio"/>
                    <xsd:enumeration value="Declaración"/>
                    <xsd:enumeration value="Decreto"/>
                    <xsd:enumeration value="Dictamen"/>
                    <xsd:enumeration value="Estadística"/>
                    <xsd:enumeration value="Estatuto"/>
                    <xsd:enumeration value="Estrategia"/>
                    <xsd:enumeration value="Estudio"/>
                    <xsd:enumeration value="Evaluación"/>
                    <xsd:enumeration value="Ficha exploratorio"/>
                    <xsd:enumeration value="Ficha monitoreo"/>
                    <xsd:enumeration value="Ficha técnica"/>
                    <xsd:enumeration value="Guía"/>
                    <xsd:enumeration value="Fotografía"/>
                    <xsd:enumeration value="Informe"/>
                    <xsd:enumeration value="Instructivo"/>
                    <xsd:enumeration value="Instrumento"/>
                    <xsd:enumeration value="Ley"/>
                    <xsd:enumeration value="Licitación"/>
                    <xsd:enumeration value="Manual"/>
                    <xsd:enumeration value="Mesas técnicas"/>
                    <xsd:enumeration value="Multimedio"/>
                    <xsd:enumeration value="Nota técnica"/>
                    <xsd:enumeration value="Oficio"/>
                    <xsd:enumeration value="Orientaciones"/>
                    <xsd:enumeration value="Piloto"/>
                    <xsd:enumeration value="Plan de cuentas"/>
                    <xsd:enumeration value="Planificación"/>
                    <xsd:enumeration value="PMG"/>
                    <xsd:enumeration value="Póliza"/>
                    <xsd:enumeration value="Presentación"/>
                    <xsd:enumeration value="Presupuesto"/>
                    <xsd:enumeration value="Programa"/>
                    <xsd:enumeration value="Propuesta"/>
                    <xsd:enumeration value="Protocolo"/>
                    <xsd:enumeration value="Proyecto"/>
                    <xsd:enumeration value="Reglamento"/>
                    <xsd:enumeration value="Rendición"/>
                    <xsd:enumeration value="Reporte"/>
                    <xsd:enumeration value="Resolución afecta"/>
                    <xsd:enumeration value="Resolución exenta"/>
                    <xsd:enumeration value="Software"/>
                    <xsd:enumeration value="Tutorial"/>
                    <xsd:enumeration value="Norma"/>
                    <xsd:enumeration value="Verificador"/>
                  </xsd:restriction>
                </xsd:simpleType>
              </xsd:element>
            </xsd:sequence>
          </xsd:extension>
        </xsd:complexContent>
      </xsd:complexType>
    </xsd:element>
    <xsd:element name="Uso" ma:index="5" nillable="true" ma:displayName="Uso" ma:description="Dato obligatorio" ma:format="Dropdown" ma:internalName="Uso" ma:requiredMultiChoice="true">
      <xsd:complexType>
        <xsd:complexContent>
          <xsd:extension base="dms:MultiChoice">
            <xsd:sequence>
              <xsd:element name="Value" maxOccurs="unbounded" minOccurs="0" nillable="true">
                <xsd:simpleType>
                  <xsd:restriction base="dms:Choice">
                    <xsd:enumeration value="Público (Interno y Externo)"/>
                    <xsd:enumeration value="Privado (Solo interno)"/>
                  </xsd:restriction>
                </xsd:simpleType>
              </xsd:element>
            </xsd:sequence>
          </xsd:extension>
        </xsd:complexContent>
      </xsd:complexType>
    </xsd:element>
    <xsd:element name="Paginas" ma:index="6" ma:displayName="Paginas" ma:decimals="0" ma:description="Dato obligatorio" ma:internalName="Paginas" ma:percentage="FALSE">
      <xsd:simpleType>
        <xsd:restriction base="dms:Number">
          <xsd:maxInclusive value="10000"/>
          <xsd:minInclusive value="1"/>
        </xsd:restriction>
      </xsd:simpleType>
    </xsd:element>
    <xsd:element name="Regiones" ma:index="7" nillable="true" ma:displayName="Region" ma:description="Dato obligatorio" ma:format="Dropdown" ma:internalName="Regiones" ma:requiredMultiChoice="true">
      <xsd:complexType>
        <xsd:complexContent>
          <xsd:extension base="dms:MultiChoice">
            <xsd:sequence>
              <xsd:element name="Value" maxOccurs="unbounded" minOccurs="0" nillable="true">
                <xsd:simpleType>
                  <xsd:restriction base="dms:Choice">
                    <xsd:enumeration value="Todas las regiones"/>
                    <xsd:enumeration value="Arica y Parinacota"/>
                    <xsd:enumeration value="Tarapacá"/>
                    <xsd:enumeration value="Antofagasta"/>
                    <xsd:enumeration value="Atacama"/>
                    <xsd:enumeration value="Coquimbo"/>
                    <xsd:enumeration value="Valparaiso"/>
                    <xsd:enumeration value="Metropolitana de Santiago"/>
                    <xsd:enumeration value="Libertador General Bernardo O'Higgins"/>
                    <xsd:enumeration value="Maule"/>
                    <xsd:enumeration value="Ñuble"/>
                    <xsd:enumeration value="BioBio"/>
                    <xsd:enumeration value="La Araucanía"/>
                    <xsd:enumeration value="Los Ríos"/>
                    <xsd:enumeration value="Los Lagos"/>
                    <xsd:enumeration value="Aysén del General Carlos Ibañez del Campo"/>
                    <xsd:enumeration value="FOSIS Central"/>
                    <xsd:enumeration value="Magallanes y Antártica Chilena"/>
                  </xsd:restriction>
                </xsd:simpleType>
              </xsd:element>
            </xsd:sequence>
          </xsd:extension>
        </xsd:complexContent>
      </xsd:complexType>
    </xsd:element>
    <xsd:element name="Provincias" ma:index="8" nillable="true" ma:displayName="Provincia" ma:description="Dato obligatorio" ma:internalName="Provincias" ma:requiredMultiChoice="true">
      <xsd:complexType>
        <xsd:complexContent>
          <xsd:extension base="dms:MultiChoice">
            <xsd:sequence>
              <xsd:element name="Value" maxOccurs="unbounded" minOccurs="0" nillable="true">
                <xsd:simpleType>
                  <xsd:restriction base="dms:Choice">
                    <xsd:enumeration value="Antártica Chilena"/>
                    <xsd:enumeration value="Antofagasta"/>
                    <xsd:enumeration value="Arauco"/>
                    <xsd:enumeration value="Arica"/>
                    <xsd:enumeration value="Aysén"/>
                    <xsd:enumeration value="Biobío"/>
                    <xsd:enumeration value="Cachapoal"/>
                    <xsd:enumeration value="Capitán Prat"/>
                    <xsd:enumeration value="Cardenal Caro"/>
                    <xsd:enumeration value="Cauquenes"/>
                    <xsd:enumeration value="Cautín"/>
                    <xsd:enumeration value="Chacabuco"/>
                    <xsd:enumeration value="Chaitén"/>
                    <xsd:enumeration value="Chañaral"/>
                    <xsd:enumeration value="Chiloé"/>
                    <xsd:enumeration value="Choapa"/>
                    <xsd:enumeration value="Colchagua"/>
                    <xsd:enumeration value="Concepción"/>
                    <xsd:enumeration value="Copiapó"/>
                    <xsd:enumeration value="Cordillera"/>
                    <xsd:enumeration value="Coyhaique"/>
                    <xsd:enumeration value="Curicó"/>
                    <xsd:enumeration value="Diguillín"/>
                    <xsd:enumeration value="El Loa"/>
                    <xsd:enumeration value="Elqui"/>
                    <xsd:enumeration value="General Carrera"/>
                    <xsd:enumeration value="Huasco"/>
                    <xsd:enumeration value="Iquique"/>
                    <xsd:enumeration value="Isla de Pascua"/>
                    <xsd:enumeration value="Itata"/>
                    <xsd:enumeration value="Limarí"/>
                    <xsd:enumeration value="Linares"/>
                    <xsd:enumeration value="Llanquihue"/>
                    <xsd:enumeration value="Los Andes"/>
                    <xsd:enumeration value="Magallanes"/>
                    <xsd:enumeration value="Maipo"/>
                    <xsd:enumeration value="Malleco"/>
                    <xsd:enumeration value="Marga Marga"/>
                    <xsd:enumeration value="Melipilla"/>
                    <xsd:enumeration value="Osorno"/>
                    <xsd:enumeration value="Parinacota"/>
                    <xsd:enumeration value="Petorca"/>
                    <xsd:enumeration value="Punilla"/>
                    <xsd:enumeration value="Quillota"/>
                    <xsd:enumeration value="Ranco"/>
                    <xsd:enumeration value="San Antonio"/>
                    <xsd:enumeration value="San Felipe de Aconcagua"/>
                    <xsd:enumeration value="Santiago"/>
                    <xsd:enumeration value="Talagante"/>
                    <xsd:enumeration value="Talca"/>
                    <xsd:enumeration value="Tamarugal"/>
                    <xsd:enumeration value="Tierra del Fuego"/>
                    <xsd:enumeration value="Tocopilla"/>
                    <xsd:enumeration value="Ultima Esperanza"/>
                    <xsd:enumeration value="Valdivia"/>
                    <xsd:enumeration value="Valparaíso"/>
                    <xsd:enumeration value="Todas las provincias"/>
                  </xsd:restriction>
                </xsd:simpleType>
              </xsd:element>
            </xsd:sequence>
          </xsd:extension>
        </xsd:complexContent>
      </xsd:complexType>
    </xsd:element>
    <xsd:element name="Comuna" ma:index="9" nillable="true" ma:displayName="Comuna" ma:description="Dato obligatorio" ma:internalName="Comuna" ma:requiredMultiChoice="true">
      <xsd:complexType>
        <xsd:complexContent>
          <xsd:extension base="dms:MultiChoice">
            <xsd:sequence>
              <xsd:element name="Value" maxOccurs="unbounded" minOccurs="0" nillable="true">
                <xsd:simpleType>
                  <xsd:restriction base="dms:Choice">
                    <xsd:enumeration value="Algarrobo"/>
                    <xsd:enumeration value="Alhué"/>
                    <xsd:enumeration value="Alto Biobio"/>
                    <xsd:enumeration value="Alto del Carmen"/>
                    <xsd:enumeration value="Alto Hospicio"/>
                    <xsd:enumeration value="Ancud"/>
                    <xsd:enumeration value="Andacollo"/>
                    <xsd:enumeration value="Angol"/>
                    <xsd:enumeration value="Antártica"/>
                    <xsd:enumeration value="Antofagasta"/>
                    <xsd:enumeration value="Antuco"/>
                    <xsd:enumeration value="Arauco"/>
                    <xsd:enumeration value="Arica"/>
                    <xsd:enumeration value="Aysén"/>
                    <xsd:enumeration value="Buin"/>
                    <xsd:enumeration value="Bulnes"/>
                    <xsd:enumeration value="Cabildo"/>
                    <xsd:enumeration value="Cabo de Hornos"/>
                    <xsd:enumeration value="Cabrero"/>
                    <xsd:enumeration value="Calama"/>
                    <xsd:enumeration value="Calbuco"/>
                    <xsd:enumeration value="Caldera"/>
                    <xsd:enumeration value="Calera de Tango"/>
                    <xsd:enumeration value="Calle Larga"/>
                    <xsd:enumeration value="Camarones"/>
                    <xsd:enumeration value="Camiña"/>
                    <xsd:enumeration value="Canela"/>
                    <xsd:enumeration value="Cañete"/>
                    <xsd:enumeration value="Carahue"/>
                    <xsd:enumeration value="Cartagena"/>
                    <xsd:enumeration value="Casablanca"/>
                    <xsd:enumeration value="Castro"/>
                    <xsd:enumeration value="Catemu"/>
                    <xsd:enumeration value="Cauquenes"/>
                    <xsd:enumeration value="Cerrillos"/>
                    <xsd:enumeration value="Cerro Navia"/>
                    <xsd:enumeration value="Chaitén"/>
                    <xsd:enumeration value="Chanco"/>
                    <xsd:enumeration value="Chañaral"/>
                    <xsd:enumeration value="Chépica"/>
                    <xsd:enumeration value="Chiguayante"/>
                    <xsd:enumeration value="Chile Chico"/>
                    <xsd:enumeration value="Chillan"/>
                    <xsd:enumeration value="Chillan Viejo"/>
                    <xsd:enumeration value="Chimbarongo"/>
                    <xsd:enumeration value="Cholchol"/>
                    <xsd:enumeration value="Chonchi"/>
                    <xsd:enumeration value="Cisnes"/>
                    <xsd:enumeration value="Cobquecura"/>
                    <xsd:enumeration value="Cochamó"/>
                    <xsd:enumeration value="Cochrane"/>
                    <xsd:enumeration value="Codegua"/>
                    <xsd:enumeration value="Coelemu"/>
                    <xsd:enumeration value="Coihueco"/>
                    <xsd:enumeration value="Coínco"/>
                    <xsd:enumeration value="Colbún"/>
                    <xsd:enumeration value="Colchane"/>
                    <xsd:enumeration value="Colina"/>
                    <xsd:enumeration value="Coltauco"/>
                    <xsd:enumeration value="Combarbalá"/>
                    <xsd:enumeration value="Concepción"/>
                    <xsd:enumeration value="Conchalí"/>
                    <xsd:enumeration value="Concón"/>
                    <xsd:enumeration value="Constitución"/>
                    <xsd:enumeration value="Contulmo"/>
                    <xsd:enumeration value="Copiapo"/>
                    <xsd:enumeration value="Coquimbo"/>
                    <xsd:enumeration value="Coronel"/>
                    <xsd:enumeration value="Corral"/>
                    <xsd:enumeration value="Coyhaique"/>
                    <xsd:enumeration value="Cullipulli"/>
                    <xsd:enumeration value="Cunco"/>
                    <xsd:enumeration value="Curacautin"/>
                    <xsd:enumeration value="Curacaví"/>
                    <xsd:enumeration value="Curaco de Vélez"/>
                    <xsd:enumeration value="Curanilahue"/>
                    <xsd:enumeration value="Curarrehue"/>
                    <xsd:enumeration value="Curepto"/>
                    <xsd:enumeration value="Curicó"/>
                    <xsd:enumeration value="Dalcahue"/>
                    <xsd:enumeration value="Diego de Almagro"/>
                    <xsd:enumeration value="Doñihue"/>
                    <xsd:enumeration value="El Bosque"/>
                    <xsd:enumeration value="El Carmen"/>
                    <xsd:enumeration value="El Monte"/>
                    <xsd:enumeration value="El Quisco"/>
                    <xsd:enumeration value="El Tabo"/>
                    <xsd:enumeration value="Empedrado"/>
                    <xsd:enumeration value="Ercilla"/>
                    <xsd:enumeration value="Estación Central"/>
                    <xsd:enumeration value="Florida"/>
                    <xsd:enumeration value="Freire"/>
                    <xsd:enumeration value="Freirina"/>
                    <xsd:enumeration value="Fresia"/>
                    <xsd:enumeration value="Frutillar"/>
                    <xsd:enumeration value="Futaleufú"/>
                    <xsd:enumeration value="Futrono"/>
                    <xsd:enumeration value="Galvarino"/>
                    <xsd:enumeration value="General Lagos"/>
                    <xsd:enumeration value="Gorbea"/>
                    <xsd:enumeration value="Graneros"/>
                    <xsd:enumeration value="Guaitecas"/>
                    <xsd:enumeration value="Hijuelas"/>
                    <xsd:enumeration value="Hualaihué"/>
                    <xsd:enumeration value="Hualañé"/>
                    <xsd:enumeration value="Hualpén"/>
                    <xsd:enumeration value="Hualqui"/>
                    <xsd:enumeration value="Huara"/>
                    <xsd:enumeration value="Huasco"/>
                    <xsd:enumeration value="Huechuraba"/>
                    <xsd:enumeration value="Illapel"/>
                    <xsd:enumeration value="Independencia"/>
                    <xsd:enumeration value="Iquique"/>
                    <xsd:enumeration value="Isla de Maipo"/>
                    <xsd:enumeration value="Isla de Pascua"/>
                    <xsd:enumeration value="Juan Fernández"/>
                    <xsd:enumeration value="La Calera"/>
                    <xsd:enumeration value="La Cisterna"/>
                    <xsd:enumeration value="La Cruz"/>
                    <xsd:enumeration value="La Estrella"/>
                    <xsd:enumeration value="La Florida"/>
                    <xsd:enumeration value="La Granja"/>
                    <xsd:enumeration value="La Higuera"/>
                    <xsd:enumeration value="La Ligua"/>
                    <xsd:enumeration value="La Pintana"/>
                    <xsd:enumeration value="La Reina"/>
                    <xsd:enumeration value="La Serena"/>
                    <xsd:enumeration value="La Unión"/>
                    <xsd:enumeration value="Lago Ranco"/>
                    <xsd:enumeration value="Lago Verde"/>
                    <xsd:enumeration value="Laguna Blanca"/>
                    <xsd:enumeration value="Laja"/>
                    <xsd:enumeration value="Lampa"/>
                    <xsd:enumeration value="Lanco"/>
                    <xsd:enumeration value="Las Cabras"/>
                    <xsd:enumeration value="Las Condes"/>
                    <xsd:enumeration value="Lautaro"/>
                    <xsd:enumeration value="Lebu"/>
                    <xsd:enumeration value="Licantén"/>
                    <xsd:enumeration value="Limaché"/>
                    <xsd:enumeration value="Linares"/>
                    <xsd:enumeration value="Litueche"/>
                    <xsd:enumeration value="Llaillay"/>
                    <xsd:enumeration value="Llanquihue"/>
                    <xsd:enumeration value="Lo Barnechea"/>
                    <xsd:enumeration value="Lo Espejo"/>
                    <xsd:enumeration value="Lo Prado"/>
                    <xsd:enumeration value="Lolol"/>
                    <xsd:enumeration value="Loncoche"/>
                    <xsd:enumeration value="Longaví"/>
                    <xsd:enumeration value="Lonquimay"/>
                    <xsd:enumeration value="Los Álamos"/>
                    <xsd:enumeration value="Los Andes"/>
                    <xsd:enumeration value="Los Ángeles"/>
                    <xsd:enumeration value="Los Lagos"/>
                    <xsd:enumeration value="Los Muermos"/>
                    <xsd:enumeration value="Los Sauces"/>
                    <xsd:enumeration value="Los Vilos"/>
                    <xsd:enumeration value="Lota"/>
                    <xsd:enumeration value="Lumaco"/>
                    <xsd:enumeration value="Machalí"/>
                    <xsd:enumeration value="Macul"/>
                    <xsd:enumeration value="Máfil"/>
                    <xsd:enumeration value="Maipú"/>
                    <xsd:enumeration value="Malloa"/>
                    <xsd:enumeration value="Marchigüe"/>
                    <xsd:enumeration value="Maria Elena"/>
                    <xsd:enumeration value="María Pinto"/>
                    <xsd:enumeration value="Mariquina"/>
                    <xsd:enumeration value="Maule"/>
                    <xsd:enumeration value="Maullín"/>
                    <xsd:enumeration value="Mejillones"/>
                    <xsd:enumeration value="Melipeuco"/>
                    <xsd:enumeration value="Melipilla"/>
                    <xsd:enumeration value="Molina"/>
                    <xsd:enumeration value="Monte Patria"/>
                    <xsd:enumeration value="Mulchén"/>
                    <xsd:enumeration value="Nacimiento"/>
                    <xsd:enumeration value="Nancagua"/>
                    <xsd:enumeration value="Natales"/>
                    <xsd:enumeration value="Navidad"/>
                    <xsd:enumeration value="Negrete"/>
                    <xsd:enumeration value="Ninhue"/>
                    <xsd:enumeration value="Nogales"/>
                    <xsd:enumeration value="Nueva Imperial"/>
                    <xsd:enumeration value="Ñiquén"/>
                    <xsd:enumeration value="Ñuñoa"/>
                    <xsd:enumeration value="O'Higgins"/>
                    <xsd:enumeration value="Olivar"/>
                    <xsd:enumeration value="Ollague"/>
                    <xsd:enumeration value="Olmué"/>
                    <xsd:enumeration value="Osorno"/>
                    <xsd:enumeration value="Ovalle"/>
                    <xsd:enumeration value="Padre Hurtado"/>
                    <xsd:enumeration value="Padre las Casas"/>
                    <xsd:enumeration value="Paihuano"/>
                    <xsd:enumeration value="Paillaco"/>
                    <xsd:enumeration value="Paine"/>
                    <xsd:enumeration value="Palena"/>
                    <xsd:enumeration value="Palmilla"/>
                    <xsd:enumeration value="Panguipulli"/>
                    <xsd:enumeration value="Panquehue"/>
                    <xsd:enumeration value="Papudo"/>
                    <xsd:enumeration value="Paredones"/>
                    <xsd:enumeration value="Parral"/>
                    <xsd:enumeration value="Pedro Aguirre Cerda"/>
                    <xsd:enumeration value="Pelarco"/>
                    <xsd:enumeration value="Pelluhue"/>
                    <xsd:enumeration value="Pemuco"/>
                    <xsd:enumeration value="Pencahue"/>
                    <xsd:enumeration value="Penco"/>
                    <xsd:enumeration value="Peñaflor"/>
                    <xsd:enumeration value="Peñalolén"/>
                    <xsd:enumeration value="Peralillo"/>
                    <xsd:enumeration value="Perquenco"/>
                    <xsd:enumeration value="Petorca"/>
                    <xsd:enumeration value="Peumo"/>
                    <xsd:enumeration value="Pica"/>
                    <xsd:enumeration value="Pichidegua"/>
                    <xsd:enumeration value="Pichilemu"/>
                    <xsd:enumeration value="Pinto"/>
                    <xsd:enumeration value="Pirque"/>
                    <xsd:enumeration value="Pitrufquén"/>
                    <xsd:enumeration value="Placilla"/>
                    <xsd:enumeration value="Portezuelo"/>
                    <xsd:enumeration value="Porvenir"/>
                    <xsd:enumeration value="Pozo al Monte"/>
                    <xsd:enumeration value="Primavera"/>
                    <xsd:enumeration value="Providencia"/>
                    <xsd:enumeration value="Puchuncaví"/>
                    <xsd:enumeration value="Pucón"/>
                    <xsd:enumeration value="Pudahuel"/>
                    <xsd:enumeration value="Puente Alto"/>
                    <xsd:enumeration value="Puerto Montt"/>
                    <xsd:enumeration value="Puerto Octay"/>
                    <xsd:enumeration value="Puerto Varas"/>
                    <xsd:enumeration value="Pumanque"/>
                    <xsd:enumeration value="Punitaqui"/>
                    <xsd:enumeration value="Punta Arenas"/>
                    <xsd:enumeration value="Puqueldón"/>
                    <xsd:enumeration value="Purén"/>
                    <xsd:enumeration value="Purranque"/>
                    <xsd:enumeration value="Putaendo"/>
                    <xsd:enumeration value="Putre"/>
                    <xsd:enumeration value="Puyehue"/>
                    <xsd:enumeration value="Queilén"/>
                    <xsd:enumeration value="Quellón"/>
                    <xsd:enumeration value="Quemchi"/>
                    <xsd:enumeration value="Quilaco"/>
                    <xsd:enumeration value="Quilicura"/>
                    <xsd:enumeration value="Quilleco"/>
                    <xsd:enumeration value="Quillón"/>
                    <xsd:enumeration value="Quillota"/>
                    <xsd:enumeration value="Quilpué"/>
                    <xsd:enumeration value="Quinchao"/>
                    <xsd:enumeration value="Quinta de Tilcoco"/>
                    <xsd:enumeration value="Quinta Normal"/>
                    <xsd:enumeration value="Quintero"/>
                    <xsd:enumeration value="Quirihue"/>
                    <xsd:enumeration value="Rancagua"/>
                    <xsd:enumeration value="Ránquil"/>
                    <xsd:enumeration value="Rauco"/>
                    <xsd:enumeration value="Recoleta"/>
                    <xsd:enumeration value="Renaico"/>
                    <xsd:enumeration value="Renca"/>
                    <xsd:enumeration value="Rengo"/>
                    <xsd:enumeration value="Requínoa"/>
                    <xsd:enumeration value="Retiro"/>
                    <xsd:enumeration value="Rinconada de los Andes"/>
                    <xsd:enumeration value="Río Bueno"/>
                    <xsd:enumeration value="Rio Claro"/>
                    <xsd:enumeration value="Rio Hurtado"/>
                    <xsd:enumeration value="Río Ibáñez"/>
                    <xsd:enumeration value="Río Negro"/>
                    <xsd:enumeration value="Río Verde"/>
                    <xsd:enumeration value="Romeral"/>
                    <xsd:enumeration value="Saavedra"/>
                    <xsd:enumeration value="Sagrada Familia"/>
                    <xsd:enumeration value="Salamanca"/>
                    <xsd:enumeration value="San Antonio"/>
                    <xsd:enumeration value="San Bernardo"/>
                    <xsd:enumeration value="San Carlos"/>
                    <xsd:enumeration value="San Clemente"/>
                    <xsd:enumeration value="San Esteban"/>
                    <xsd:enumeration value="San Fabian"/>
                    <xsd:enumeration value="San Fco. de Mostazal"/>
                    <xsd:enumeration value="San Felipe"/>
                    <xsd:enumeration value="San Fernando"/>
                    <xsd:enumeration value="San Gregorio"/>
                    <xsd:enumeration value="San Ignacio"/>
                    <xsd:enumeration value="San Javier de Loncomilla"/>
                    <xsd:enumeration value="San Joaquín"/>
                    <xsd:enumeration value="San José de Maipo"/>
                    <xsd:enumeration value="San Juan de la Costa"/>
                    <xsd:enumeration value="San Miguel"/>
                    <xsd:enumeration value="San Nicolás"/>
                    <xsd:enumeration value="San Pablo"/>
                    <xsd:enumeration value="San Pedro"/>
                    <xsd:enumeration value="San Pedro de Atacama"/>
                    <xsd:enumeration value="San Pedro de la Paz"/>
                    <xsd:enumeration value="San Rafael"/>
                    <xsd:enumeration value="San Ramón"/>
                    <xsd:enumeration value="San Rosendo"/>
                    <xsd:enumeration value="San Vicente de Tagua Tagua"/>
                    <xsd:enumeration value="Santa Bárbara"/>
                    <xsd:enumeration value="Santa Cruz"/>
                    <xsd:enumeration value="Santa Juana"/>
                    <xsd:enumeration value="Santa Maria"/>
                    <xsd:enumeration value="Santiago"/>
                    <xsd:enumeration value="Santo Domingo"/>
                    <xsd:enumeration value="Sierra Gorda"/>
                    <xsd:enumeration value="Talagante"/>
                    <xsd:enumeration value="Talca"/>
                    <xsd:enumeration value="Talcahuano"/>
                    <xsd:enumeration value="Taltal"/>
                    <xsd:enumeration value="Temuco"/>
                    <xsd:enumeration value="Teno"/>
                    <xsd:enumeration value="Teodoro Schmidt"/>
                    <xsd:enumeration value="Tierra Amarilla"/>
                    <xsd:enumeration value="Tiltil"/>
                    <xsd:enumeration value="Timaukel"/>
                    <xsd:enumeration value="Tirúa"/>
                    <xsd:enumeration value="Tocopilla"/>
                    <xsd:enumeration value="Toltén"/>
                    <xsd:enumeration value="Tomé"/>
                    <xsd:enumeration value="Torres del Paine"/>
                    <xsd:enumeration value="Tortel"/>
                    <xsd:enumeration value="Traiguén"/>
                    <xsd:enumeration value="Treguanco"/>
                    <xsd:enumeration value="Tucapel"/>
                    <xsd:enumeration value="Valdivia"/>
                    <xsd:enumeration value="Vallenar"/>
                    <xsd:enumeration value="Valparaíso"/>
                    <xsd:enumeration value="Vichuquén"/>
                    <xsd:enumeration value="Victoria"/>
                    <xsd:enumeration value="Vicuña"/>
                    <xsd:enumeration value="Vilcún"/>
                    <xsd:enumeration value="Villa Alegre"/>
                    <xsd:enumeration value="Villa Alemana"/>
                    <xsd:enumeration value="Villarrica"/>
                    <xsd:enumeration value="Viña del Mar"/>
                    <xsd:enumeration value="Vitacura"/>
                    <xsd:enumeration value="Yerbas Buenas"/>
                    <xsd:enumeration value="Yumbel"/>
                    <xsd:enumeration value="Yungay"/>
                    <xsd:enumeration value="Zapallar"/>
                    <xsd:enumeration value="Todas las comunas"/>
                  </xsd:restriction>
                </xsd:simpleType>
              </xsd:element>
            </xsd:sequence>
          </xsd:extension>
        </xsd:complexContent>
      </xsd:complexType>
    </xsd:element>
    <xsd:element name="Autor_x0020_Documento" ma:index="10" ma:displayName="Autor Documento" ma:description="Dato obligatorio" ma:internalName="Autor_x0020_Documento">
      <xsd:simpleType>
        <xsd:restriction base="dms:Text">
          <xsd:maxLength value="255"/>
        </xsd:restriction>
      </xsd:simpleType>
    </xsd:element>
    <xsd:element name="Fecha_x0020_Inicio_x0020_Proyecto" ma:index="11" nillable="true" ma:displayName="Fecha Inicio Proyecto" ma:format="DateOnly" ma:internalName="Fecha_x0020_Inicio_x0020_Proyecto">
      <xsd:simpleType>
        <xsd:restriction base="dms:DateTime"/>
      </xsd:simpleType>
    </xsd:element>
    <xsd:element name="Fecha_x0020_Termino_x0020_Proyecto" ma:index="12" nillable="true" ma:displayName="Fecha Termino Proyecto" ma:format="DateOnly" ma:internalName="Fecha_x0020_Termino_x0020_Proyecto">
      <xsd:simpleType>
        <xsd:restriction base="dms:DateTime"/>
      </xsd:simpleType>
    </xsd:element>
    <xsd:element name="A_x00f1_o" ma:index="13" ma:displayName="Fecha de Emision" ma:description="Dato obligatorio" ma:format="DateOnly" ma:internalName="A_x00f1_o">
      <xsd:simpleType>
        <xsd:restriction base="dms:DateTime"/>
      </xsd:simpleType>
    </xsd:element>
    <xsd:element name="Ambito_x0020_Tematico" ma:index="14" nillable="true" ma:displayName="Ambito Tematico" ma:description="Dato obligatorio" ma:format="Dropdown" ma:internalName="Ambito_x0020_Tematico" ma:requiredMultiChoice="true">
      <xsd:complexType>
        <xsd:complexContent>
          <xsd:extension base="dms:MultiChoiceFillIn">
            <xsd:sequence>
              <xsd:element name="Value" maxOccurs="unbounded" minOccurs="0" nillable="true">
                <xsd:simpleType>
                  <xsd:union memberTypes="dms:Text">
                    <xsd:simpleType>
                      <xsd:restriction base="dms:Choice">
                        <xsd:enumeration value="Abastecimiento"/>
                        <xsd:enumeration value="Acceso a la vivienda"/>
                        <xsd:enumeration value="Acceso a servicios básicos"/>
                        <xsd:enumeration value="Activos Fijos"/>
                        <xsd:enumeration value="Administración de Activos"/>
                        <xsd:enumeration value="Ambientes de Trabajo"/>
                        <xsd:enumeration value="Aporte Fiscal"/>
                        <xsd:enumeration value="Auditoría Interna"/>
                        <xsd:enumeration value="Autogestión"/>
                        <xsd:enumeration value="Beneficios Sociales"/>
                        <xsd:enumeration value="Bienes y servicios"/>
                        <xsd:enumeration value="Calidad de Vida"/>
                        <xsd:enumeration value="Campamentos"/>
                        <xsd:enumeration value="Capacitación"/>
                        <xsd:enumeration value="Capital semilla"/>
                        <xsd:enumeration value="Compras Públicas"/>
                        <xsd:enumeration value="Comunicaciones"/>
                        <xsd:enumeration value="Contabilidad"/>
                        <xsd:enumeration value="Control de Gestión"/>
                        <xsd:enumeration value="Cooperación Internacional"/>
                        <xsd:enumeration value="Delitos Funcionarios"/>
                        <xsd:enumeration value="Desarrollo Social"/>
                        <xsd:enumeration value="Desempeño Colectivo"/>
                        <xsd:enumeration value="Desempeño Funcionario"/>
                        <xsd:enumeration value="Desempeño Institucional"/>
                        <xsd:enumeration value="Desempeño Laboral"/>
                        <xsd:enumeration value="Desempleo"/>
                        <xsd:enumeration value="Desigualdad"/>
                        <xsd:enumeration value="Discapacidad"/>
                        <xsd:enumeration value="Eficiencia Energética"/>
                        <xsd:enumeration value="Empleo Mujer"/>
                        <xsd:enumeration value="Enfoque Territorial"/>
                        <xsd:enumeration value="Equipamiento Computacional"/>
                        <xsd:enumeration value="Escolaridad incompleta"/>
                        <xsd:enumeration value="Estatuto Administrativo"/>
                        <xsd:enumeration value="Estrategia de Comunicaciones"/>
                        <xsd:enumeration value="Estrategia de Innovación"/>
                        <xsd:enumeration value="Estrategia Institucional"/>
                        <xsd:enumeration value="Género"/>
                        <xsd:enumeration value="Gestión Administrativa"/>
                        <xsd:enumeration value="Gestión de la Inversión"/>
                        <xsd:enumeration value="Gestión de Personas"/>
                        <xsd:enumeration value="Gestión del Desempeño"/>
                        <xsd:enumeration value="Gestión Documental"/>
                        <xsd:enumeration value="Gestión Financiera"/>
                        <xsd:enumeration value="Gestión Institucional"/>
                        <xsd:enumeration value="Habilitación social"/>
                        <xsd:enumeration value="Higiene y Seguridad"/>
                        <xsd:enumeration value="Identidad de género"/>
                        <xsd:enumeration value="Imagen Corporativa"/>
                        <xsd:enumeration value="Innovación"/>
                        <xsd:enumeration value="Innovación Social"/>
                        <xsd:enumeration value="Jurisprudencia"/>
                        <xsd:enumeration value="Lavado de Activos"/>
                        <xsd:enumeration value="Legislación"/>
                        <xsd:enumeration value="Ley de Compras"/>
                        <xsd:enumeration value="Licitaciones Públicas"/>
                        <xsd:enumeration value="Logística"/>
                        <xsd:enumeration value="Mejoramiento de la Gestión"/>
                        <xsd:enumeration value="Memoria Institucional"/>
                        <xsd:enumeration value="Mercado Público"/>
                        <xsd:enumeration value="Microemprendimiento"/>
                        <xsd:enumeration value="Microfinanzas"/>
                        <xsd:enumeration value="Modernización del Estado"/>
                        <xsd:enumeration value="Motivación"/>
                        <xsd:enumeration value="Municipios"/>
                        <xsd:enumeration value="Normativas"/>
                        <xsd:enumeration value="Nutrición"/>
                        <xsd:enumeration value="Objetivos de Desarrollo Sostenible"/>
                        <xsd:enumeration value="Operación Renta"/>
                        <xsd:enumeration value="Pandemia"/>
                        <xsd:enumeration value="Planificación territorial"/>
                        <xsd:enumeration value="Pobreza"/>
                        <xsd:enumeration value="Políticas de Personas"/>
                        <xsd:enumeration value="Políticas Públicas"/>
                        <xsd:enumeration value="Preservación Documental"/>
                        <xsd:enumeration value="Presupuesto"/>
                        <xsd:enumeration value="Prevención de Riesgos"/>
                        <xsd:enumeration value="Probidad"/>
                        <xsd:enumeration value="Procedimientos Administrativos"/>
                        <xsd:enumeration value="Productividad"/>
                        <xsd:enumeration value="Proyectos Tecnológicos"/>
                        <xsd:enumeration value="Pueblos Originarios"/>
                        <xsd:enumeration value="Reciclaje"/>
                        <xsd:enumeration value="Reclutamiento de Personas"/>
                        <xsd:enumeration value="Registro Social de Hogares"/>
                        <xsd:enumeration value="Remuneraciones"/>
                        <xsd:enumeration value="Seguridad alimentaria"/>
                        <xsd:enumeration value="Seguridad de la Información"/>
                        <xsd:enumeration value="Seguridad de Recursos Humanos"/>
                        <xsd:enumeration value="Seguros de Salud"/>
                        <xsd:enumeration value="Servicios Tecnológicos"/>
                        <xsd:enumeration value="Subsidio calefacción"/>
                        <xsd:enumeration value="Subsidios"/>
                        <xsd:enumeration value="Sustentabilidad"/>
                        <xsd:enumeration value="Telecomunicaciones"/>
                        <xsd:enumeration value="Transformación Digital"/>
                        <xsd:enumeration value="Transparencia"/>
                        <xsd:enumeration value="Violencia intrafamiliar"/>
                        <xsd:enumeration value="Vivienda"/>
                        <xsd:enumeration value="Intervención Social"/>
                        <xsd:enumeration value="Gestión Programática"/>
                        <xsd:enumeration value="Vulnerabilidad social"/>
                      </xsd:restriction>
                    </xsd:simpleType>
                  </xsd:union>
                </xsd:simpleType>
              </xsd:element>
            </xsd:sequence>
          </xsd:extension>
        </xsd:complexContent>
      </xsd:complexType>
    </xsd:element>
    <xsd:element name="MediaServiceMetadata" ma:index="21" nillable="true" ma:displayName="MediaServiceMetadata" ma:hidden="true" ma:internalName="MediaServiceMetadata" ma:readOnly="true">
      <xsd:simpleType>
        <xsd:restriction base="dms:Note"/>
      </xsd:simpleType>
    </xsd:element>
    <xsd:element name="MediaServiceFastMetadata" ma:index="22"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a925a7-499c-4a29-a005-81b4ebbe0bf8" elementFormDefault="qualified">
    <xsd:import namespace="http://schemas.microsoft.com/office/2006/documentManagement/types"/>
    <xsd:import namespace="http://schemas.microsoft.com/office/infopath/2007/PartnerControls"/>
    <xsd:element name="_dlc_DocId" ma:index="18" nillable="true" ma:displayName="Valor de Id. de documento" ma:description="El valor del identificador de documento asignado a este elemento." ma:internalName="_dlc_DocId" ma:readOnly="true">
      <xsd:simpleType>
        <xsd:restriction base="dms:Text"/>
      </xsd:simpleType>
    </xsd:element>
    <xsd:element name="_dlc_DocIdUrl" ma:index="1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SharedWithUsers" ma:index="2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6"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D977BE5-DFD4-41A1-9EEB-8691FB9613ED}"/>
</file>

<file path=customXml/itemProps2.xml><?xml version="1.0" encoding="utf-8"?>
<ds:datastoreItem xmlns:ds="http://schemas.openxmlformats.org/officeDocument/2006/customXml" ds:itemID="{DA678871-5EA1-4903-B4C1-AB28C8887350}"/>
</file>

<file path=customXml/itemProps3.xml><?xml version="1.0" encoding="utf-8"?>
<ds:datastoreItem xmlns:ds="http://schemas.openxmlformats.org/officeDocument/2006/customXml" ds:itemID="{24F41E4E-567B-468B-989C-E0018CAEFE1F}"/>
</file>

<file path=customXml/itemProps4.xml><?xml version="1.0" encoding="utf-8"?>
<ds:datastoreItem xmlns:ds="http://schemas.openxmlformats.org/officeDocument/2006/customXml" ds:itemID="{1C67CFD5-ED96-4FDF-8505-5872313E6ACE}"/>
</file>

<file path=customXml/itemProps5.xml><?xml version="1.0" encoding="utf-8"?>
<ds:datastoreItem xmlns:ds="http://schemas.openxmlformats.org/officeDocument/2006/customXml" ds:itemID="{CE7CED64-5717-43A8-949C-82D1F6398986}"/>
</file>

<file path=docProps/app.xml><?xml version="1.0" encoding="utf-8"?>
<Properties xmlns="http://schemas.openxmlformats.org/officeDocument/2006/extended-properties" xmlns:vt="http://schemas.openxmlformats.org/officeDocument/2006/docPropsVTypes">
  <Application>Microsoft Excel Online</Application>
  <Manager/>
  <Company>home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rodrigo</dc:creator>
  <cp:keywords/>
  <dc:description/>
  <cp:lastModifiedBy>Luis Roberto Maricahuin Colivoro</cp:lastModifiedBy>
  <cp:revision/>
  <dcterms:created xsi:type="dcterms:W3CDTF">2004-09-09T20:36:40Z</dcterms:created>
  <dcterms:modified xsi:type="dcterms:W3CDTF">2020-12-10T19:05:58Z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SZFZ3KM2WWSW-579209428-272723</vt:lpwstr>
  </property>
  <property fmtid="{D5CDD505-2E9C-101B-9397-08002B2CF9AE}" pid="3" name="_dlc_DocIdItemGuid">
    <vt:lpwstr>88f471bb-644c-416f-9dc8-6dd606185205</vt:lpwstr>
  </property>
  <property fmtid="{D5CDD505-2E9C-101B-9397-08002B2CF9AE}" pid="4" name="_dlc_DocIdUrl">
    <vt:lpwstr>https://fosis.sharepoint.com/sites/cedoc/subgestiondeprogramas/asistenciatecnica/_layouts/15/DocIdRedir.aspx?ID=SZFZ3KM2WWSW-579209428-272723, SZFZ3KM2WWSW-579209428-272723</vt:lpwstr>
  </property>
  <property fmtid="{D5CDD505-2E9C-101B-9397-08002B2CF9AE}" pid="5" name="ContentTypeId">
    <vt:lpwstr>0x0101001340A7D1B4E07740B98A9BBD2FCF8209</vt:lpwstr>
  </property>
  <property fmtid="{D5CDD505-2E9C-101B-9397-08002B2CF9AE}" pid="6" name="Order">
    <vt:r8>27208700</vt:r8>
  </property>
  <property fmtid="{D5CDD505-2E9C-101B-9397-08002B2CF9AE}" pid="7" name="xd_Signature">
    <vt:bool>false</vt:bool>
  </property>
  <property fmtid="{D5CDD505-2E9C-101B-9397-08002B2CF9AE}" pid="8" name="xd_ProgID">
    <vt:lpwstr/>
  </property>
  <property fmtid="{D5CDD505-2E9C-101B-9397-08002B2CF9AE}" pid="9" name="TemplateUrl">
    <vt:lpwstr/>
  </property>
  <property fmtid="{D5CDD505-2E9C-101B-9397-08002B2CF9AE}" pid="10" name="ComplianceAssetId">
    <vt:lpwstr/>
  </property>
</Properties>
</file>